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ccr-my.sharepoint.com/personal/aguilarcc_sugef_fi_cr/Documents/Documentos/AGUILARCC/PRESUPUESTO/Presupuesto 2026/Formulación/Consulta Pública/"/>
    </mc:Choice>
  </mc:AlternateContent>
  <xr:revisionPtr revIDLastSave="116" documentId="8_{E8C24B1D-1C9A-4200-A753-3ADA4FF5DC35}" xr6:coauthVersionLast="47" xr6:coauthVersionMax="47" xr10:uidLastSave="{D9B83C5A-3144-4E9C-BB27-6228888ED350}"/>
  <bookViews>
    <workbookView xWindow="-108" yWindow="-108" windowWidth="30936" windowHeight="16896" xr2:uid="{7710E451-904E-4DAE-B7F1-1416ED7EA22B}"/>
  </bookViews>
  <sheets>
    <sheet name="Matriz de consulta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G68" i="1"/>
  <c r="G69" i="1"/>
  <c r="G58" i="1"/>
  <c r="G37" i="1"/>
  <c r="E27" i="1" l="1"/>
  <c r="H84" i="1" l="1"/>
  <c r="G84" i="1"/>
  <c r="F83" i="1"/>
  <c r="G83" i="1" s="1"/>
  <c r="H82" i="1"/>
  <c r="G82" i="1"/>
  <c r="H81" i="1"/>
  <c r="G81" i="1"/>
  <c r="H80" i="1"/>
  <c r="G80" i="1"/>
  <c r="H79" i="1"/>
  <c r="G79" i="1"/>
  <c r="H78" i="1"/>
  <c r="G78" i="1"/>
  <c r="H77" i="1"/>
  <c r="G77" i="1"/>
  <c r="H76" i="1"/>
  <c r="G76" i="1"/>
  <c r="F75" i="1"/>
  <c r="E75" i="1"/>
  <c r="H74" i="1"/>
  <c r="G74" i="1"/>
  <c r="G71" i="1" s="1"/>
  <c r="H73" i="1"/>
  <c r="G73" i="1"/>
  <c r="H72" i="1"/>
  <c r="G72" i="1"/>
  <c r="F71" i="1"/>
  <c r="E71" i="1"/>
  <c r="H70" i="1"/>
  <c r="G70" i="1"/>
  <c r="H67" i="1"/>
  <c r="G67" i="1"/>
  <c r="H66" i="1"/>
  <c r="G66" i="1"/>
  <c r="H65" i="1"/>
  <c r="G65" i="1"/>
  <c r="H64" i="1"/>
  <c r="G64" i="1"/>
  <c r="H63" i="1"/>
  <c r="G63" i="1"/>
  <c r="H62" i="1"/>
  <c r="G62" i="1"/>
  <c r="H61" i="1"/>
  <c r="G61" i="1"/>
  <c r="H60" i="1"/>
  <c r="G60" i="1"/>
  <c r="H59" i="1"/>
  <c r="G59" i="1"/>
  <c r="H57" i="1"/>
  <c r="G57" i="1"/>
  <c r="F56" i="1"/>
  <c r="E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6" i="1"/>
  <c r="G36" i="1"/>
  <c r="H35" i="1"/>
  <c r="G35" i="1"/>
  <c r="H34" i="1"/>
  <c r="G34" i="1"/>
  <c r="H33" i="1"/>
  <c r="G33" i="1"/>
  <c r="H32" i="1"/>
  <c r="G32" i="1"/>
  <c r="H31" i="1"/>
  <c r="G31" i="1"/>
  <c r="H30" i="1"/>
  <c r="G30" i="1"/>
  <c r="H29" i="1"/>
  <c r="G29" i="1"/>
  <c r="H28" i="1"/>
  <c r="G28" i="1"/>
  <c r="F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G8" i="1" s="1"/>
  <c r="F8" i="1"/>
  <c r="E8" i="1"/>
  <c r="H56" i="1" l="1"/>
  <c r="H75" i="1"/>
  <c r="G27" i="1"/>
  <c r="G75" i="1"/>
  <c r="H71" i="1"/>
  <c r="G56" i="1"/>
  <c r="E85" i="1"/>
  <c r="H27" i="1"/>
  <c r="H8" i="1"/>
  <c r="F85" i="1"/>
  <c r="H85" i="1" l="1"/>
  <c r="G85" i="1"/>
</calcChain>
</file>

<file path=xl/sharedStrings.xml><?xml version="1.0" encoding="utf-8"?>
<sst xmlns="http://schemas.openxmlformats.org/spreadsheetml/2006/main" count="235" uniqueCount="234">
  <si>
    <t>Presupuesto de la Superintendencia General de Entidades Financieras para el año 2026</t>
  </si>
  <si>
    <t>(Consulta Supervisados)</t>
  </si>
  <si>
    <t>CÓDIGO</t>
  </si>
  <si>
    <t>OBJETO DEL GASTO</t>
  </si>
  <si>
    <t>DETALLE *</t>
  </si>
  <si>
    <t>PRESUPUESTO AÑO
2026</t>
  </si>
  <si>
    <t>PRESUPUESTO AÑO
2025</t>
  </si>
  <si>
    <t>DIFERENCIA ABSOLUTA</t>
  </si>
  <si>
    <t>VARIACIÓN 
PORCENTUAL</t>
  </si>
  <si>
    <t>Observaciones de supervisados</t>
  </si>
  <si>
    <t>Análisis de las Observaciones</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</si>
  <si>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</si>
  <si>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</si>
  <si>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</si>
  <si>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</si>
  <si>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</si>
  <si>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</si>
  <si>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</si>
  <si>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</si>
  <si>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</si>
  <si>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</si>
  <si>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</si>
  <si>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</si>
  <si>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</si>
  <si>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</si>
  <si>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</si>
  <si>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</si>
  <si>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</si>
  <si>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</si>
  <si>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</si>
  <si>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</si>
  <si>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</si>
  <si>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</si>
  <si>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</si>
  <si>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</si>
  <si>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</si>
  <si>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</si>
  <si>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</si>
  <si>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</si>
  <si>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</si>
  <si>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</si>
  <si>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</si>
  <si>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</si>
  <si>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</si>
  <si>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</si>
  <si>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</si>
  <si>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</si>
  <si>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</si>
  <si>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</si>
  <si>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</si>
  <si>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</si>
  <si>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</si>
  <si>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</si>
  <si>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</si>
  <si>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</si>
  <si>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</si>
  <si>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</si>
  <si>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</si>
  <si>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</si>
  <si>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</si>
  <si>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</si>
  <si>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</si>
  <si>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</si>
  <si>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</si>
  <si>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</si>
  <si>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</si>
  <si>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</si>
  <si>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</si>
  <si>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1.01.99</t>
  </si>
  <si>
    <t>Otros Alquileres</t>
  </si>
  <si>
    <t>Pago de derechos de participación y montaje de Stands en las expo construcción y expo móvil, para atención de consultas al público en general y brindar información de primera mano al usuario del Sistema Financiero Nacional.</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</si>
  <si>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</si>
  <si>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</si>
  <si>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</si>
  <si>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</si>
  <si>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</si>
  <si>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</si>
  <si>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</si>
  <si>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</si>
  <si>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</si>
  <si>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</si>
  <si>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</si>
  <si>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</si>
  <si>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1.03.02</t>
  </si>
  <si>
    <t>Publicidad y propaganda</t>
  </si>
  <si>
    <t>Compra de materiales P.O.P. para uso en stands informativos en las expo construcción y expo móvil que estará participando la Superintendencia.</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</si>
  <si>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</si>
  <si>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</si>
  <si>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</si>
  <si>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1.03.04</t>
  </si>
  <si>
    <t>Transporte de bienes</t>
  </si>
  <si>
    <t>Erogaciones por concepto de transporte de carga de objetos y animales, hacia el exterior, desde el exterior o dentro del territorio nacional…Comprende además el servicio de remolque.</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</si>
  <si>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</si>
  <si>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</si>
  <si>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</si>
  <si>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</si>
  <si>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 en Ciencias de la Salud</t>
  </si>
  <si>
    <t>Comprende la contratación de servicios profesionales y técnicos en el campo de la salud. En este caso corresponde a la realización de pruebas de esfuerzo para los miembros de la Brigada de Emergencia.</t>
  </si>
  <si>
    <t>1.04.02</t>
  </si>
  <si>
    <t>Servicios Jurídicos</t>
  </si>
  <si>
    <t>Incluye los pagos por servicios profesionales y técnicos para elaborar trabajos en el campo de la abogacía y el notariado.</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</si>
  <si>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</si>
  <si>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</si>
  <si>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</si>
  <si>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</si>
  <si>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los ODMs</t>
  </si>
  <si>
    <t>1.04.05</t>
  </si>
  <si>
    <t>Servicios de desarrollo de sistemas informáticos</t>
  </si>
  <si>
    <t>Considera el pago de servicios profesionales o técnicos que se contratan para la elaboración de planes, diseños, diagnósticos y estudios diversos en el campo de la informática.</t>
  </si>
  <si>
    <t>1.04.06</t>
  </si>
  <si>
    <t>Servicios Generales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</si>
  <si>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</si>
  <si>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</si>
  <si>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</si>
  <si>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</si>
  <si>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</si>
  <si>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</si>
  <si>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</si>
  <si>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</si>
  <si>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</si>
  <si>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</si>
  <si>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</si>
  <si>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</si>
  <si>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</si>
  <si>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</si>
  <si>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</si>
  <si>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</si>
  <si>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</si>
  <si>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</si>
  <si>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</si>
  <si>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</si>
  <si>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</si>
  <si>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</si>
  <si>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</si>
  <si>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</si>
  <si>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</si>
  <si>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</si>
  <si>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</si>
  <si>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</si>
  <si>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</si>
  <si>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</si>
  <si>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</si>
  <si>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</si>
  <si>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</si>
  <si>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</si>
  <si>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</si>
  <si>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</si>
  <si>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</si>
  <si>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</si>
  <si>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</si>
  <si>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</si>
  <si>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</si>
  <si>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</si>
  <si>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</si>
  <si>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</si>
  <si>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</si>
  <si>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</si>
  <si>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Compra de implementos mínimos para los botiquines utilizados por la Brigada de Emergencia del edificio de los ODM (Ley 8488).</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</si>
  <si>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</si>
  <si>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</si>
  <si>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</si>
  <si>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</si>
  <si>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</si>
  <si>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Pago de los montos correspondientes a la orden de alimentación por jornada extraordinaria, de acuerdo con el Reglamento de Gastos de Viaje y de Transporte de la Contraloría y el artículo 26 de la Convención Colectiva entre el BCCR y sus trabajadores.</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</si>
  <si>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</si>
  <si>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</si>
  <si>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</si>
  <si>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</si>
  <si>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</si>
  <si>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Compra baterías para radios de comunicación, parches y baterías para DEA, ambos para uso en la brigada de emergencias institucional.</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</si>
  <si>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</si>
  <si>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</si>
  <si>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</si>
  <si>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</si>
  <si>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</si>
  <si>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</si>
  <si>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</si>
  <si>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</si>
  <si>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</si>
  <si>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</si>
  <si>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</si>
  <si>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</si>
  <si>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</si>
  <si>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</si>
  <si>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</si>
  <si>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</si>
  <si>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</si>
  <si>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Compra de útiles y materiales de resguardo y seguridad utilizados por la brigada de emergencias del edificio de los ODM, Ley 8488.</t>
  </si>
  <si>
    <t>2.99.07</t>
  </si>
  <si>
    <t>Útiles y materiales de cocina y comedor</t>
  </si>
  <si>
    <t>Compra de Coffee maker para la atención de reuniones en la SUGEF.</t>
  </si>
  <si>
    <t>2.99.99</t>
  </si>
  <si>
    <t>Otros útiles, materiales y suministros</t>
  </si>
  <si>
    <t>Incorpora la compra de útiles, materiales y suministros no incluidos en las subpartidas anteriores</t>
  </si>
  <si>
    <t>5</t>
  </si>
  <si>
    <t>BIENES DURADEROS</t>
  </si>
  <si>
    <t>5.01.02</t>
  </si>
  <si>
    <t>Equipo de transporte</t>
  </si>
  <si>
    <t>Compra de dos vehículos para sustitución de activos con 14 años de antigüedad.</t>
  </si>
  <si>
    <t>5.01.03</t>
  </si>
  <si>
    <t>Equipo de Comunicación</t>
  </si>
  <si>
    <t>Adquisición de equipo de comunicación radial para ser utilizados en labores de capacitación, vigilancia y seguridad o educación en general.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</si>
  <si>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</si>
  <si>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</si>
  <si>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</si>
  <si>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</si>
  <si>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</si>
  <si>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</si>
  <si>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</si>
  <si>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</si>
  <si>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</si>
  <si>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</si>
  <si>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6.02.03</t>
  </si>
  <si>
    <t>Ayudas a funcionarios</t>
  </si>
  <si>
    <t xml:space="preserve">Suma presupuestada para el pago de ayuda por consumo eléctrico en jornada modalidad teletrabajo, todo de acuerdo con la Resolución de la Gerencia GER-RES-0069-2022 del 8/6/2022 </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</si>
  <si>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</si>
  <si>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</si>
  <si>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</si>
  <si>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</si>
  <si>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</si>
  <si>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</si>
  <si>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</si>
  <si>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</si>
  <si>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</si>
  <si>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</si>
  <si>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</si>
  <si>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</si>
  <si>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Sumas sin asignación presupuestaria</t>
  </si>
  <si>
    <t>9.02.01</t>
  </si>
  <si>
    <t>Sumas libres sin asignación presupuestaria</t>
  </si>
  <si>
    <t>Incluye montos a los que por diversas circunstancias no se les ha dado una asignación en las partidas, grupos y subpartidas presupuestarias.</t>
  </si>
  <si>
    <t>TOTAL</t>
  </si>
  <si>
    <t xml:space="preserve">  * Detalle de lo que corresponde la cuenta </t>
  </si>
  <si>
    <t xml:space="preserve">Resumen de 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</si>
</sst>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_);[Red]\(&quot;¢&quot;#,##0.00\)"/>
    <numFmt numFmtId="165" formatCode="&quot;₡&quot;#,##0.00"/>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2"/>
      <name val="Aptos Narrow"/>
      <family val="2"/>
      <scheme val="minor"/>
    </font>
    <font>
      <b/>
      <sz val="14"/>
      <name val="Aptos Narrow"/>
      <family val="2"/>
      <scheme val="minor"/>
    </font>
    <font>
      <sz val="10"/>
      <name val="Aptos Narrow"/>
      <family val="2"/>
      <scheme val="minor"/>
    </font>
    <font>
      <b/>
      <sz val="12"/>
      <color theme="0"/>
      <name val="Aptos Narrow"/>
      <family val="2"/>
      <scheme val="minor"/>
    </font>
    <font>
      <b/>
      <sz val="8"/>
      <name val="Aptos Narrow"/>
      <family val="2"/>
      <scheme val="minor"/>
    </font>
    <font>
      <b/>
      <sz val="9"/>
      <name val="Aptos Narrow"/>
      <family val="2"/>
      <scheme val="minor"/>
    </font>
    <font>
      <sz val="8"/>
      <name val="Aptos Narrow"/>
      <family val="2"/>
      <scheme val="minor"/>
    </font>
    <font>
      <sz val="9"/>
      <name val="Aptos Narrow"/>
      <family val="2"/>
      <scheme val="minor"/>
    </font>
    <font>
      <b/>
      <sz val="10"/>
      <color theme="0"/>
      <name val="Aptos Narrow"/>
      <family val="2"/>
      <scheme val="minor"/>
    </font>
    <font>
      <i/>
      <sz val="10"/>
      <name val="Aptos Narrow"/>
      <family val="2"/>
      <scheme val="minor"/>
    </font>
    <font>
      <sz val="10"/>
      <color indexed="10"/>
      <name val="Aptos Narrow"/>
      <family val="2"/>
      <scheme val="minor"/>
    </font>
  </fonts>
  <fills count="7">
    <fill>
      <patternFill patternType="none"/>
    </fill>
    <fill>
      <patternFill patternType="gray125"/>
    </fill>
    <fill>
      <patternFill patternType="solid">
        <fgColor rgb="FF0D559A"/>
        <bgColor indexed="64"/>
      </patternFill>
    </fill>
    <fill>
      <patternFill patternType="solid">
        <fgColor theme="3" tint="0.59999389629810485"/>
        <bgColor indexed="64"/>
      </patternFill>
    </fill>
    <fill>
      <patternFill patternType="solid">
        <fgColor rgb="FF009585"/>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double">
        <color theme="4" tint="-0.249977111117893"/>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0" fontId="1" fillId="0" borderId="0"/>
  </cellStyleXfs>
  <cellXfs count="45">
    <xf numFmtId="0" fontId="0" fillId="0" borderId="0" xfId="0"/>
    <xf numFmtId="0" fontId="4" fillId="0" borderId="0" xfId="0" applyFont="1" applyAlignment="1">
      <alignment horizontal="center"/>
    </xf>
    <xf numFmtId="0" fontId="4" fillId="0" borderId="0" xfId="0" applyFont="1"/>
    <xf numFmtId="0" fontId="5" fillId="0" borderId="0" xfId="0" applyFont="1" applyAlignment="1">
      <alignment horizontal="centerContinuous" vertical="center" wrapText="1"/>
    </xf>
    <xf numFmtId="0" fontId="5" fillId="0" borderId="0" xfId="0" applyFont="1" applyAlignment="1">
      <alignment vertical="center" wrapText="1"/>
    </xf>
    <xf numFmtId="0" fontId="4" fillId="0" borderId="0" xfId="0" applyFont="1" applyAlignment="1">
      <alignment horizontal="centerContinuous"/>
    </xf>
    <xf numFmtId="0" fontId="6" fillId="0" borderId="0" xfId="0" applyFont="1"/>
    <xf numFmtId="0" fontId="5" fillId="0" borderId="0" xfId="0" applyFont="1" applyAlignment="1">
      <alignment horizontal="center" vertical="center"/>
    </xf>
    <xf numFmtId="164" fontId="5" fillId="0" borderId="0" xfId="0" applyNumberFormat="1" applyFont="1" applyAlignment="1">
      <alignment horizontal="centerContinuous"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44" fontId="2" fillId="4" borderId="1" xfId="0" applyNumberFormat="1" applyFont="1" applyFill="1" applyBorder="1" applyAlignment="1">
      <alignment horizontal="right" vertical="center" wrapText="1"/>
    </xf>
    <xf numFmtId="165" fontId="2" fillId="4" borderId="1" xfId="0" applyNumberFormat="1" applyFont="1" applyFill="1" applyBorder="1" applyAlignment="1">
      <alignment horizontal="right" vertical="center" wrapText="1"/>
    </xf>
    <xf numFmtId="10" fontId="2" fillId="4" borderId="1" xfId="1" applyNumberFormat="1" applyFont="1" applyFill="1" applyBorder="1" applyAlignment="1">
      <alignment horizontal="center" vertical="center" wrapText="1"/>
    </xf>
    <xf numFmtId="10" fontId="9" fillId="5" borderId="2" xfId="1" applyNumberFormat="1" applyFont="1" applyFill="1" applyBorder="1" applyAlignment="1" applyProtection="1">
      <alignment horizontal="center" vertical="center" wrapText="1"/>
      <protection locked="0"/>
    </xf>
    <xf numFmtId="10" fontId="11" fillId="0" borderId="1" xfId="1" applyNumberFormat="1" applyFont="1" applyBorder="1" applyAlignment="1" applyProtection="1">
      <alignment horizontal="center" vertical="center" wrapText="1"/>
      <protection locked="0"/>
    </xf>
    <xf numFmtId="10" fontId="11" fillId="0" borderId="2" xfId="1" applyNumberFormat="1" applyFont="1" applyBorder="1" applyAlignment="1" applyProtection="1">
      <alignment horizontal="center" vertical="top" wrapText="1"/>
      <protection locked="0"/>
    </xf>
    <xf numFmtId="0" fontId="6" fillId="0" borderId="0" xfId="0" applyFont="1" applyAlignment="1">
      <alignment wrapText="1"/>
    </xf>
    <xf numFmtId="10" fontId="9" fillId="5" borderId="2" xfId="1" applyNumberFormat="1" applyFont="1" applyFill="1" applyBorder="1" applyAlignment="1" applyProtection="1">
      <alignment horizontal="center" vertical="top" wrapText="1"/>
      <protection locked="0"/>
    </xf>
    <xf numFmtId="10" fontId="11" fillId="0" borderId="2" xfId="1" applyNumberFormat="1" applyFont="1" applyBorder="1" applyAlignment="1" applyProtection="1">
      <alignment horizontal="left" vertical="top" wrapText="1"/>
      <protection locked="0"/>
    </xf>
    <xf numFmtId="0" fontId="6" fillId="0" borderId="0" xfId="0" applyFont="1" applyAlignment="1">
      <alignment horizontal="center" vertical="top"/>
    </xf>
    <xf numFmtId="0" fontId="6" fillId="0" borderId="0" xfId="0" applyFont="1" applyAlignment="1">
      <alignment vertical="top" wrapText="1"/>
    </xf>
    <xf numFmtId="0" fontId="14" fillId="0" borderId="0" xfId="0" applyFont="1" applyAlignment="1">
      <alignment vertical="top" wrapText="1"/>
    </xf>
    <xf numFmtId="0" fontId="14" fillId="0" borderId="0" xfId="0" applyFont="1"/>
    <xf numFmtId="4" fontId="6" fillId="0" borderId="0" xfId="0" applyNumberFormat="1" applyFont="1" applyAlignment="1">
      <alignment vertical="top" wrapText="1"/>
    </xf>
    <xf numFmtId="10" fontId="6" fillId="0" borderId="0" xfId="1" applyNumberFormat="1" applyFont="1"/>
    <xf numFmtId="0" fontId="3" fillId="6" borderId="0" xfId="2" applyFont="1" applyFill="1"/>
    <xf numFmtId="0" fontId="1" fillId="6" borderId="0" xfId="2" applyFill="1"/>
    <xf numFmtId="10" fontId="6" fillId="0" borderId="0" xfId="0" applyNumberFormat="1" applyFont="1"/>
    <xf numFmtId="0" fontId="8" fillId="0" borderId="1" xfId="0" applyFont="1" applyBorder="1" applyAlignment="1">
      <alignment vertical="center" wrapText="1"/>
    </xf>
    <xf numFmtId="0" fontId="10" fillId="0" borderId="1" xfId="0" applyFont="1" applyBorder="1" applyAlignment="1">
      <alignment vertical="center" wrapText="1"/>
    </xf>
    <xf numFmtId="165" fontId="11" fillId="0" borderId="1" xfId="0" applyNumberFormat="1" applyFont="1" applyBorder="1" applyAlignment="1">
      <alignment vertical="center" wrapText="1"/>
    </xf>
    <xf numFmtId="10" fontId="11" fillId="0" borderId="1" xfId="1" applyNumberFormat="1" applyFont="1" applyBorder="1" applyAlignment="1" applyProtection="1">
      <alignment horizontal="center" vertical="center" wrapText="1"/>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4" fontId="12" fillId="4" borderId="1" xfId="0" applyNumberFormat="1" applyFont="1" applyFill="1" applyBorder="1" applyAlignment="1">
      <alignment horizontal="right" vertical="center" wrapText="1"/>
    </xf>
    <xf numFmtId="165" fontId="12" fillId="4" borderId="1" xfId="0" applyNumberFormat="1" applyFont="1" applyFill="1" applyBorder="1" applyAlignment="1">
      <alignment horizontal="right" vertical="center" wrapText="1"/>
    </xf>
    <xf numFmtId="10" fontId="12" fillId="4" borderId="1" xfId="1" applyNumberFormat="1" applyFont="1" applyFill="1" applyBorder="1" applyAlignment="1" applyProtection="1">
      <alignment horizontal="center" vertical="center" wrapText="1"/>
    </xf>
    <xf numFmtId="10" fontId="12" fillId="4" borderId="1" xfId="1" applyNumberFormat="1" applyFont="1" applyFill="1" applyBorder="1" applyAlignment="1" applyProtection="1">
      <alignment horizontal="center" vertical="center" wrapText="1"/>
      <protection locked="0"/>
    </xf>
    <xf numFmtId="0" fontId="8" fillId="6" borderId="1" xfId="0" applyFont="1" applyFill="1" applyBorder="1" applyAlignment="1">
      <alignment vertical="center" wrapText="1"/>
    </xf>
    <xf numFmtId="0" fontId="13" fillId="0" borderId="0" xfId="0" applyFont="1" applyAlignment="1">
      <alignment horizontal="left" vertical="top" wrapText="1"/>
    </xf>
    <xf numFmtId="0" fontId="6" fillId="0" borderId="0" xfId="0" applyFont="1" applyAlignment="1">
      <alignment horizontal="left" vertical="top" wrapText="1"/>
    </xf>
  </cellXfs>
  <cellStyles count="3">
    <cellStyle name="Normal" xfId="0" builtinId="0"/>
    <cellStyle name="Normal 4" xfId="2" xr:uid="{B16E0ABE-2EB4-4D70-9E5B-858AAAEE11E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53339</xdr:colOff>
      <xdr:row>0</xdr:row>
      <xdr:rowOff>78343</xdr:rowOff>
    </xdr:from>
    <xdr:to>
      <xdr:col>3</xdr:col>
      <xdr:colOff>222074</xdr:colOff>
      <xdr:row>5</xdr:row>
      <xdr:rowOff>168275</xdr:rowOff>
    </xdr:to>
    <xdr:pic>
      <xdr:nvPicPr>
        <xdr:cNvPr id="2" name="Imagen 1">
          <a:extLst>
            <a:ext uri="{FF2B5EF4-FFF2-40B4-BE49-F238E27FC236}">
              <a16:creationId xmlns:a16="http://schemas.microsoft.com/office/drawing/2014/main" id="{56EA99E1-D417-46B9-9D6A-E303A10E9E03}"/>
            </a:ext>
          </a:extLst>
        </xdr:cNvPr>
        <xdr:cNvPicPr>
          <a:picLocks noChangeAspect="1"/>
        </xdr:cNvPicPr>
      </xdr:nvPicPr>
      <xdr:blipFill>
        <a:blip xmlns:r="http://schemas.openxmlformats.org/officeDocument/2006/relationships" r:embed="rId1"/>
        <a:stretch>
          <a:fillRect/>
        </a:stretch>
      </xdr:blipFill>
      <xdr:spPr>
        <a:xfrm>
          <a:off x="69214" y="78343"/>
          <a:ext cx="3311985" cy="9598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033CC-871D-4588-AECB-99AFA7EF6AC2}">
  <dimension ref="B3:J91"/>
  <sheetViews>
    <sheetView showGridLines="0" tabSelected="1" workbookViewId="0">
      <selection activeCell="K9" sqref="K9"/>
    </sheetView>
  </sheetViews>
  <sheetFormatPr baseColWidth="10" defaultColWidth="11.44140625" defaultRowHeight="13.8" outlineLevelRow="1" x14ac:dyDescent="0.3"/>
  <cols>
    <col min="1" max="1" width="0.33203125" style="6" customWidth="1"/>
    <col min="2" max="2" width="9.6640625" style="23" customWidth="1"/>
    <col min="3" max="3" width="37.5546875" style="24" customWidth="1"/>
    <col min="4" max="4" width="53.5546875" style="24" customWidth="1"/>
    <col min="5" max="6" width="19.33203125" style="24" customWidth="1"/>
    <col min="7" max="7" width="17.6640625" style="24" customWidth="1"/>
    <col min="8" max="8" width="16.33203125" style="6" customWidth="1"/>
    <col min="9" max="9" width="48.44140625" style="6" customWidth="1"/>
    <col min="10" max="10" width="44.5546875" style="6" hidden="1" customWidth="1"/>
    <col min="11" max="16384" width="11.44140625" style="6"/>
  </cols>
  <sheetData>
    <row r="3" spans="2:10" s="2" customFormat="1" ht="15.6" x14ac:dyDescent="0.3">
      <c r="B3" s="1"/>
    </row>
    <row r="4" spans="2:10" s="2" customFormat="1" ht="18" x14ac:dyDescent="0.3">
      <c r="B4" s="3" t="s">
        <v>0</v>
      </c>
      <c r="C4" s="3"/>
      <c r="D4" s="3"/>
      <c r="E4" s="3"/>
      <c r="F4" s="3"/>
      <c r="G4" s="3"/>
      <c r="H4" s="3"/>
      <c r="I4" s="3"/>
      <c r="J4" s="4"/>
    </row>
    <row r="5" spans="2:10" ht="15.6" x14ac:dyDescent="0.3">
      <c r="B5" s="5" t="s">
        <v>1</v>
      </c>
      <c r="C5" s="5"/>
      <c r="D5" s="5"/>
      <c r="E5" s="5"/>
      <c r="F5" s="5"/>
      <c r="G5" s="5"/>
      <c r="H5" s="5"/>
      <c r="I5" s="5"/>
      <c r="J5" s="2"/>
    </row>
    <row r="6" spans="2:10" ht="18.600000000000001" thickBot="1" x14ac:dyDescent="0.35">
      <c r="B6" s="7"/>
      <c r="C6" s="3"/>
      <c r="D6" s="3"/>
      <c r="E6" s="8"/>
      <c r="F6" s="8"/>
      <c r="G6" s="8"/>
    </row>
    <row r="7" spans="2:10" ht="32.4" thickTop="1" thickBot="1" x14ac:dyDescent="0.35">
      <c r="B7" s="9" t="s">
        <v>2</v>
      </c>
      <c r="C7" s="10" t="s">
        <v>3</v>
      </c>
      <c r="D7" s="10" t="s">
        <v>4</v>
      </c>
      <c r="E7" s="10" t="s">
        <v>5</v>
      </c>
      <c r="F7" s="10" t="s">
        <v>6</v>
      </c>
      <c r="G7" s="10" t="s">
        <v>7</v>
      </c>
      <c r="H7" s="10" t="s">
        <v>8</v>
      </c>
      <c r="I7" s="10" t="s">
        <v>9</v>
      </c>
      <c r="J7" s="11" t="s">
        <v>10</v>
      </c>
    </row>
    <row r="8" spans="2:10" ht="27" customHeight="1" thickTop="1" thickBot="1" x14ac:dyDescent="0.35">
      <c r="B8" s="12" t="s">
        <v>11</v>
      </c>
      <c r="C8" s="13" t="s">
        <v>12</v>
      </c>
      <c r="D8" s="13"/>
      <c r="E8" s="14">
        <f>SUM(E9:E26)</f>
        <v>10363947625.84</v>
      </c>
      <c r="F8" s="14">
        <f>SUM(F9:F26)</f>
        <v>9409152138.6005745</v>
      </c>
      <c r="G8" s="15">
        <f>+G9</f>
        <v>628507392.19999981</v>
      </c>
      <c r="H8" s="16">
        <f>+E8/F8-1</f>
        <v>0.10147518853717163</v>
      </c>
      <c r="I8" s="16"/>
      <c r="J8" s="17"/>
    </row>
    <row r="9" spans="2:10" s="20" customFormat="1" ht="68.7" customHeight="1" outlineLevel="1" thickTop="1" thickBot="1" x14ac:dyDescent="0.35">
      <c r="B9" s="32" t="s">
        <v>13</v>
      </c>
      <c r="C9" s="32" t="s">
        <v>14</v>
      </c>
      <c r="D9" s="33" t="s">
        <v>15</v>
      </c>
      <c r="E9" s="34">
        <v>5697549048.2399998</v>
      </c>
      <c r="F9" s="34">
        <v>5069041656.04</v>
      </c>
      <c r="G9" s="34">
        <f>+E9-F9</f>
        <v>628507392.19999981</v>
      </c>
      <c r="H9" s="35">
        <f>IFERROR(E9/F9-1,0)</f>
        <v>0.12398939185104219</v>
      </c>
      <c r="I9" s="18"/>
      <c r="J9" s="19"/>
    </row>
    <row r="10" spans="2:10" s="20" customFormat="1" ht="44.7" customHeight="1" outlineLevel="1" thickTop="1" thickBot="1" x14ac:dyDescent="0.35">
      <c r="B10" s="32" t="s">
        <v>16</v>
      </c>
      <c r="C10" s="32" t="s">
        <v>17</v>
      </c>
      <c r="D10" s="33" t="s">
        <v>18</v>
      </c>
      <c r="E10" s="34">
        <v>0</v>
      </c>
      <c r="F10" s="34">
        <v>0</v>
      </c>
      <c r="G10" s="34">
        <f>+E10-F10</f>
        <v>0</v>
      </c>
      <c r="H10" s="35">
        <f t="shared" ref="H10:H26" si="0">IFERROR(E10/F10-1,0)</f>
        <v>0</v>
      </c>
      <c r="I10" s="18"/>
      <c r="J10" s="19"/>
    </row>
    <row r="11" spans="2:10" s="20" customFormat="1" ht="56.7" customHeight="1" outlineLevel="1" thickTop="1" thickBot="1" x14ac:dyDescent="0.35">
      <c r="B11" s="32" t="s">
        <v>19</v>
      </c>
      <c r="C11" s="32" t="s">
        <v>20</v>
      </c>
      <c r="D11" s="33" t="s">
        <v>21</v>
      </c>
      <c r="E11" s="34">
        <v>20000000</v>
      </c>
      <c r="F11" s="34">
        <v>53999999.960000001</v>
      </c>
      <c r="G11" s="34">
        <f t="shared" ref="G11:G55" si="1">+E11-F11</f>
        <v>-33999999.960000001</v>
      </c>
      <c r="H11" s="35">
        <f t="shared" si="0"/>
        <v>-0.62962962935528122</v>
      </c>
      <c r="I11" s="18"/>
      <c r="J11" s="19"/>
    </row>
    <row r="12" spans="2:10" s="20" customFormat="1" ht="46.2" customHeight="1" outlineLevel="1" thickTop="1" thickBot="1" x14ac:dyDescent="0.35">
      <c r="B12" s="32" t="s">
        <v>22</v>
      </c>
      <c r="C12" s="32" t="s">
        <v>23</v>
      </c>
      <c r="D12" s="33" t="s">
        <v>24</v>
      </c>
      <c r="E12" s="34">
        <v>20000000</v>
      </c>
      <c r="F12" s="34">
        <v>19999999.960000001</v>
      </c>
      <c r="G12" s="34">
        <f t="shared" si="1"/>
        <v>3.9999999105930328E-2</v>
      </c>
      <c r="H12" s="35">
        <f t="shared" si="0"/>
        <v>1.9999999434361371E-9</v>
      </c>
      <c r="I12" s="18"/>
      <c r="J12" s="19"/>
    </row>
    <row r="13" spans="2:10" s="20" customFormat="1" ht="48.45" customHeight="1" outlineLevel="1" thickTop="1" thickBot="1" x14ac:dyDescent="0.35">
      <c r="B13" s="32" t="s">
        <v>25</v>
      </c>
      <c r="C13" s="32" t="s">
        <v>26</v>
      </c>
      <c r="D13" s="33" t="s">
        <v>27</v>
      </c>
      <c r="E13" s="34">
        <v>843416214</v>
      </c>
      <c r="F13" s="34">
        <v>955495783.80057383</v>
      </c>
      <c r="G13" s="34">
        <f t="shared" si="1"/>
        <v>-112079569.80057383</v>
      </c>
      <c r="H13" s="35">
        <f t="shared" si="0"/>
        <v>-0.11729991037193999</v>
      </c>
      <c r="I13" s="18"/>
      <c r="J13" s="19"/>
    </row>
    <row r="14" spans="2:10" s="20" customFormat="1" ht="39.450000000000003" customHeight="1" outlineLevel="1" thickTop="1" thickBot="1" x14ac:dyDescent="0.35">
      <c r="B14" s="32" t="s">
        <v>28</v>
      </c>
      <c r="C14" s="32" t="s">
        <v>29</v>
      </c>
      <c r="D14" s="33" t="s">
        <v>30</v>
      </c>
      <c r="E14" s="34">
        <v>29249103.960000001</v>
      </c>
      <c r="F14" s="34">
        <v>25000000</v>
      </c>
      <c r="G14" s="34">
        <f t="shared" si="1"/>
        <v>4249103.9600000009</v>
      </c>
      <c r="H14" s="35">
        <f t="shared" si="0"/>
        <v>0.16996415840000001</v>
      </c>
      <c r="I14" s="18"/>
      <c r="J14" s="19"/>
    </row>
    <row r="15" spans="2:10" s="20" customFormat="1" ht="49.95" customHeight="1" outlineLevel="1" thickTop="1" thickBot="1" x14ac:dyDescent="0.35">
      <c r="B15" s="32" t="s">
        <v>31</v>
      </c>
      <c r="C15" s="32" t="s">
        <v>32</v>
      </c>
      <c r="D15" s="33" t="s">
        <v>33</v>
      </c>
      <c r="E15" s="34">
        <v>614735435.03999996</v>
      </c>
      <c r="F15" s="34">
        <v>558738252.58000004</v>
      </c>
      <c r="G15" s="34">
        <f t="shared" si="1"/>
        <v>55997182.459999919</v>
      </c>
      <c r="H15" s="35">
        <f t="shared" si="0"/>
        <v>0.10022077815762631</v>
      </c>
      <c r="I15" s="18"/>
      <c r="J15" s="19"/>
    </row>
    <row r="16" spans="2:10" s="20" customFormat="1" ht="61.2" customHeight="1" outlineLevel="1" thickTop="1" thickBot="1" x14ac:dyDescent="0.35">
      <c r="B16" s="32" t="s">
        <v>34</v>
      </c>
      <c r="C16" s="32" t="s">
        <v>35</v>
      </c>
      <c r="D16" s="33" t="s">
        <v>36</v>
      </c>
      <c r="E16" s="34">
        <v>567238568.75999999</v>
      </c>
      <c r="F16" s="34">
        <v>366489644.00000006</v>
      </c>
      <c r="G16" s="34">
        <f t="shared" si="1"/>
        <v>200748924.75999993</v>
      </c>
      <c r="H16" s="35">
        <f t="shared" si="0"/>
        <v>0.54776152081394125</v>
      </c>
      <c r="I16" s="18"/>
      <c r="J16" s="19"/>
    </row>
    <row r="17" spans="2:10" s="20" customFormat="1" ht="59.7" customHeight="1" outlineLevel="1" thickTop="1" thickBot="1" x14ac:dyDescent="0.35">
      <c r="B17" s="32" t="s">
        <v>37</v>
      </c>
      <c r="C17" s="32" t="s">
        <v>38</v>
      </c>
      <c r="D17" s="33" t="s">
        <v>39</v>
      </c>
      <c r="E17" s="34">
        <v>199372225.91999999</v>
      </c>
      <c r="F17" s="34">
        <v>214831878</v>
      </c>
      <c r="G17" s="34">
        <f t="shared" si="1"/>
        <v>-15459652.080000013</v>
      </c>
      <c r="H17" s="35">
        <f t="shared" si="0"/>
        <v>-7.1961629828511842E-2</v>
      </c>
      <c r="I17" s="18"/>
      <c r="J17" s="19"/>
    </row>
    <row r="18" spans="2:10" s="20" customFormat="1" ht="99.45" customHeight="1" outlineLevel="1" thickTop="1" thickBot="1" x14ac:dyDescent="0.35">
      <c r="B18" s="32" t="s">
        <v>40</v>
      </c>
      <c r="C18" s="32" t="s">
        <v>41</v>
      </c>
      <c r="D18" s="33" t="s">
        <v>42</v>
      </c>
      <c r="E18" s="34">
        <v>682356334.08000004</v>
      </c>
      <c r="F18" s="34">
        <v>620199461.09000003</v>
      </c>
      <c r="G18" s="34">
        <f t="shared" si="1"/>
        <v>62156872.99000001</v>
      </c>
      <c r="H18" s="35">
        <f t="shared" si="0"/>
        <v>0.10022077878100588</v>
      </c>
      <c r="I18" s="18"/>
      <c r="J18" s="19"/>
    </row>
    <row r="19" spans="2:10" s="20" customFormat="1" ht="50.7" customHeight="1" outlineLevel="1" thickTop="1" thickBot="1" x14ac:dyDescent="0.35">
      <c r="B19" s="32" t="s">
        <v>43</v>
      </c>
      <c r="C19" s="32" t="s">
        <v>44</v>
      </c>
      <c r="D19" s="33" t="s">
        <v>45</v>
      </c>
      <c r="E19" s="34">
        <v>36884133</v>
      </c>
      <c r="F19" s="34">
        <v>33524301.400000002</v>
      </c>
      <c r="G19" s="34">
        <f t="shared" si="1"/>
        <v>3359831.5999999978</v>
      </c>
      <c r="H19" s="35">
        <f t="shared" si="0"/>
        <v>0.1002207789481333</v>
      </c>
      <c r="I19" s="18"/>
      <c r="J19" s="19"/>
    </row>
    <row r="20" spans="2:10" s="20" customFormat="1" ht="40.950000000000003" customHeight="1" outlineLevel="1" thickTop="1" thickBot="1" x14ac:dyDescent="0.35">
      <c r="B20" s="32" t="s">
        <v>46</v>
      </c>
      <c r="C20" s="32" t="s">
        <v>47</v>
      </c>
      <c r="D20" s="33" t="s">
        <v>48</v>
      </c>
      <c r="E20" s="34">
        <v>110652383.88</v>
      </c>
      <c r="F20" s="34">
        <v>100572890.39</v>
      </c>
      <c r="G20" s="34">
        <f t="shared" si="1"/>
        <v>10079493.489999995</v>
      </c>
      <c r="H20" s="35">
        <f t="shared" si="0"/>
        <v>0.10022077968440501</v>
      </c>
      <c r="I20" s="18"/>
      <c r="J20" s="19"/>
    </row>
    <row r="21" spans="2:10" s="20" customFormat="1" ht="43.95" customHeight="1" outlineLevel="1" thickTop="1" thickBot="1" x14ac:dyDescent="0.35">
      <c r="B21" s="32" t="s">
        <v>49</v>
      </c>
      <c r="C21" s="32" t="s">
        <v>50</v>
      </c>
      <c r="D21" s="33" t="s">
        <v>51</v>
      </c>
      <c r="E21" s="34">
        <v>368841264.12</v>
      </c>
      <c r="F21" s="34">
        <v>335242954.7899999</v>
      </c>
      <c r="G21" s="34">
        <f t="shared" si="1"/>
        <v>33598309.330000103</v>
      </c>
      <c r="H21" s="35">
        <f t="shared" si="0"/>
        <v>0.10022077675292684</v>
      </c>
      <c r="I21" s="18"/>
      <c r="J21" s="19"/>
    </row>
    <row r="22" spans="2:10" s="20" customFormat="1" ht="62.7" customHeight="1" outlineLevel="1" thickTop="1" thickBot="1" x14ac:dyDescent="0.35">
      <c r="B22" s="32" t="s">
        <v>52</v>
      </c>
      <c r="C22" s="32" t="s">
        <v>53</v>
      </c>
      <c r="D22" s="33" t="s">
        <v>54</v>
      </c>
      <c r="E22" s="34">
        <v>36884133</v>
      </c>
      <c r="F22" s="34">
        <v>33524301.400000002</v>
      </c>
      <c r="G22" s="34">
        <f t="shared" si="1"/>
        <v>3359831.5999999978</v>
      </c>
      <c r="H22" s="35">
        <f t="shared" si="0"/>
        <v>0.1002207789481333</v>
      </c>
      <c r="I22" s="18"/>
      <c r="J22" s="19"/>
    </row>
    <row r="23" spans="2:10" s="20" customFormat="1" ht="43.2" customHeight="1" outlineLevel="1" thickTop="1" thickBot="1" x14ac:dyDescent="0.35">
      <c r="B23" s="32" t="s">
        <v>55</v>
      </c>
      <c r="C23" s="32" t="s">
        <v>56</v>
      </c>
      <c r="D23" s="33" t="s">
        <v>57</v>
      </c>
      <c r="E23" s="34">
        <v>411626849.88</v>
      </c>
      <c r="F23" s="34">
        <v>363403362.99000001</v>
      </c>
      <c r="G23" s="34">
        <f t="shared" si="1"/>
        <v>48223486.889999986</v>
      </c>
      <c r="H23" s="35">
        <f t="shared" si="0"/>
        <v>0.13269961646262196</v>
      </c>
      <c r="I23" s="18"/>
      <c r="J23" s="19"/>
    </row>
    <row r="24" spans="2:10" s="20" customFormat="1" ht="67.2" customHeight="1" outlineLevel="1" thickTop="1" thickBot="1" x14ac:dyDescent="0.35">
      <c r="B24" s="32" t="s">
        <v>58</v>
      </c>
      <c r="C24" s="32" t="s">
        <v>59</v>
      </c>
      <c r="D24" s="33" t="s">
        <v>60</v>
      </c>
      <c r="E24" s="34">
        <v>221304761.03999999</v>
      </c>
      <c r="F24" s="34">
        <v>201145773.44999996</v>
      </c>
      <c r="G24" s="34">
        <f t="shared" si="1"/>
        <v>20158987.590000033</v>
      </c>
      <c r="H24" s="35">
        <f t="shared" si="0"/>
        <v>0.1002207863692004</v>
      </c>
      <c r="I24" s="18"/>
      <c r="J24" s="19"/>
    </row>
    <row r="25" spans="2:10" s="20" customFormat="1" ht="63.45" customHeight="1" outlineLevel="1" thickTop="1" thickBot="1" x14ac:dyDescent="0.35">
      <c r="B25" s="32" t="s">
        <v>61</v>
      </c>
      <c r="C25" s="32" t="s">
        <v>62</v>
      </c>
      <c r="D25" s="33" t="s">
        <v>63</v>
      </c>
      <c r="E25" s="34">
        <v>110652383.88</v>
      </c>
      <c r="F25" s="34">
        <v>100572890.39</v>
      </c>
      <c r="G25" s="34">
        <f t="shared" si="1"/>
        <v>10079493.489999995</v>
      </c>
      <c r="H25" s="35">
        <f t="shared" si="0"/>
        <v>0.10022077968440501</v>
      </c>
      <c r="I25" s="18"/>
      <c r="J25" s="19"/>
    </row>
    <row r="26" spans="2:10" s="20" customFormat="1" ht="53.7" customHeight="1" outlineLevel="1" thickTop="1" thickBot="1" x14ac:dyDescent="0.35">
      <c r="B26" s="32" t="s">
        <v>64</v>
      </c>
      <c r="C26" s="32" t="s">
        <v>65</v>
      </c>
      <c r="D26" s="33" t="s">
        <v>66</v>
      </c>
      <c r="E26" s="34">
        <v>393184787.04000002</v>
      </c>
      <c r="F26" s="34">
        <v>357368988.36000001</v>
      </c>
      <c r="G26" s="34">
        <f t="shared" si="1"/>
        <v>35815798.680000007</v>
      </c>
      <c r="H26" s="35">
        <f t="shared" si="0"/>
        <v>0.10022077977264354</v>
      </c>
      <c r="I26" s="18"/>
      <c r="J26" s="19"/>
    </row>
    <row r="27" spans="2:10" s="20" customFormat="1" ht="15" thickTop="1" thickBot="1" x14ac:dyDescent="0.35">
      <c r="B27" s="36">
        <v>1</v>
      </c>
      <c r="C27" s="37" t="s">
        <v>67</v>
      </c>
      <c r="D27" s="37"/>
      <c r="E27" s="39">
        <f>SUM(E28:E55)</f>
        <v>4887838639.9439259</v>
      </c>
      <c r="F27" s="38">
        <f>SUM(F28:F55)</f>
        <v>5058735606.9161816</v>
      </c>
      <c r="G27" s="39">
        <f>SUM(G30:G54)</f>
        <v>-170416966.97225448</v>
      </c>
      <c r="H27" s="40">
        <f t="shared" ref="H27:H71" si="2">+E27/F27-1</f>
        <v>-3.3782545729136193E-2</v>
      </c>
      <c r="I27" s="41"/>
      <c r="J27" s="21"/>
    </row>
    <row r="28" spans="2:10" s="20" customFormat="1" ht="48.45" customHeight="1" outlineLevel="1" thickTop="1" thickBot="1" x14ac:dyDescent="0.35">
      <c r="B28" s="32" t="s">
        <v>68</v>
      </c>
      <c r="C28" s="32" t="s">
        <v>69</v>
      </c>
      <c r="D28" s="33" t="s">
        <v>70</v>
      </c>
      <c r="E28" s="34">
        <v>4000000</v>
      </c>
      <c r="F28" s="34">
        <v>4480000</v>
      </c>
      <c r="G28" s="34">
        <f t="shared" si="1"/>
        <v>-480000</v>
      </c>
      <c r="H28" s="35">
        <f t="shared" ref="H28:H55" si="3">IFERROR(E28/F28-1,0)</f>
        <v>-0.1071428571428571</v>
      </c>
      <c r="I28" s="18"/>
      <c r="J28" s="19"/>
    </row>
    <row r="29" spans="2:10" s="20" customFormat="1" ht="46.95" customHeight="1" outlineLevel="1" thickTop="1" thickBot="1" x14ac:dyDescent="0.35">
      <c r="B29" s="32" t="s">
        <v>71</v>
      </c>
      <c r="C29" s="32" t="s">
        <v>72</v>
      </c>
      <c r="D29" s="33" t="s">
        <v>73</v>
      </c>
      <c r="E29" s="34">
        <v>200000</v>
      </c>
      <c r="F29" s="34">
        <v>200000</v>
      </c>
      <c r="G29" s="34">
        <f t="shared" si="1"/>
        <v>0</v>
      </c>
      <c r="H29" s="35">
        <f t="shared" si="3"/>
        <v>0</v>
      </c>
      <c r="I29" s="18"/>
      <c r="J29" s="19"/>
    </row>
    <row r="30" spans="2:10" s="20" customFormat="1" ht="47.7" customHeight="1" outlineLevel="1" thickTop="1" thickBot="1" x14ac:dyDescent="0.35">
      <c r="B30" s="32" t="s">
        <v>74</v>
      </c>
      <c r="C30" s="32" t="s">
        <v>75</v>
      </c>
      <c r="D30" s="33" t="s">
        <v>76</v>
      </c>
      <c r="E30" s="34">
        <v>780000</v>
      </c>
      <c r="F30" s="34">
        <v>780000</v>
      </c>
      <c r="G30" s="34">
        <f t="shared" si="1"/>
        <v>0</v>
      </c>
      <c r="H30" s="35">
        <f t="shared" si="3"/>
        <v>0</v>
      </c>
      <c r="I30" s="18"/>
      <c r="J30" s="19"/>
    </row>
    <row r="31" spans="2:10" s="20" customFormat="1" ht="56.7" customHeight="1" outlineLevel="1" thickTop="1" thickBot="1" x14ac:dyDescent="0.35">
      <c r="B31" s="32" t="s">
        <v>77</v>
      </c>
      <c r="C31" s="32" t="s">
        <v>78</v>
      </c>
      <c r="D31" s="33" t="s">
        <v>79</v>
      </c>
      <c r="E31" s="34">
        <v>50000</v>
      </c>
      <c r="F31" s="34">
        <v>50000</v>
      </c>
      <c r="G31" s="34">
        <f t="shared" si="1"/>
        <v>0</v>
      </c>
      <c r="H31" s="35">
        <f t="shared" si="3"/>
        <v>0</v>
      </c>
      <c r="I31" s="18"/>
      <c r="J31" s="19"/>
    </row>
    <row r="32" spans="2:10" s="20" customFormat="1" ht="92.7" customHeight="1" outlineLevel="1" thickTop="1" thickBot="1" x14ac:dyDescent="0.35">
      <c r="B32" s="32" t="s">
        <v>80</v>
      </c>
      <c r="C32" s="32" t="s">
        <v>81</v>
      </c>
      <c r="D32" s="33" t="s">
        <v>82</v>
      </c>
      <c r="E32" s="34">
        <v>43290000</v>
      </c>
      <c r="F32" s="34">
        <v>47240000</v>
      </c>
      <c r="G32" s="34">
        <f t="shared" si="1"/>
        <v>-3950000</v>
      </c>
      <c r="H32" s="35">
        <f t="shared" si="3"/>
        <v>-8.361558001693481E-2</v>
      </c>
      <c r="I32" s="18"/>
      <c r="J32" s="19"/>
    </row>
    <row r="33" spans="2:10" s="20" customFormat="1" ht="31.2" customHeight="1" outlineLevel="1" thickTop="1" thickBot="1" x14ac:dyDescent="0.35">
      <c r="B33" s="32" t="s">
        <v>83</v>
      </c>
      <c r="C33" s="32" t="s">
        <v>84</v>
      </c>
      <c r="D33" s="33" t="s">
        <v>85</v>
      </c>
      <c r="E33" s="34">
        <v>2500000</v>
      </c>
      <c r="F33" s="34">
        <v>2500000</v>
      </c>
      <c r="G33" s="34">
        <f t="shared" si="1"/>
        <v>0</v>
      </c>
      <c r="H33" s="35">
        <f t="shared" si="3"/>
        <v>0</v>
      </c>
      <c r="I33" s="18"/>
      <c r="J33" s="19"/>
    </row>
    <row r="34" spans="2:10" s="20" customFormat="1" ht="54.45" customHeight="1" outlineLevel="1" thickTop="1" thickBot="1" x14ac:dyDescent="0.35">
      <c r="B34" s="32" t="s">
        <v>86</v>
      </c>
      <c r="C34" s="32" t="s">
        <v>87</v>
      </c>
      <c r="D34" s="33" t="s">
        <v>88</v>
      </c>
      <c r="E34" s="34">
        <v>1000000</v>
      </c>
      <c r="F34" s="34">
        <v>600000</v>
      </c>
      <c r="G34" s="34">
        <f t="shared" si="1"/>
        <v>400000</v>
      </c>
      <c r="H34" s="35">
        <f t="shared" si="3"/>
        <v>0.66666666666666674</v>
      </c>
      <c r="I34" s="18"/>
      <c r="J34" s="19"/>
    </row>
    <row r="35" spans="2:10" s="20" customFormat="1" ht="39.450000000000003" customHeight="1" outlineLevel="1" thickTop="1" thickBot="1" x14ac:dyDescent="0.35">
      <c r="B35" s="32" t="s">
        <v>89</v>
      </c>
      <c r="C35" s="32" t="s">
        <v>90</v>
      </c>
      <c r="D35" s="33" t="s">
        <v>91</v>
      </c>
      <c r="E35" s="34">
        <v>300000</v>
      </c>
      <c r="F35" s="34">
        <v>300000</v>
      </c>
      <c r="G35" s="34">
        <f t="shared" si="1"/>
        <v>0</v>
      </c>
      <c r="H35" s="35">
        <f t="shared" si="3"/>
        <v>0</v>
      </c>
      <c r="I35" s="18"/>
      <c r="J35" s="19"/>
    </row>
    <row r="36" spans="2:10" s="20" customFormat="1" ht="40.950000000000003" customHeight="1" outlineLevel="1" thickTop="1" thickBot="1" x14ac:dyDescent="0.35">
      <c r="B36" s="32" t="s">
        <v>92</v>
      </c>
      <c r="C36" s="32" t="s">
        <v>93</v>
      </c>
      <c r="D36" s="33" t="s">
        <v>94</v>
      </c>
      <c r="E36" s="34">
        <v>4311703.76</v>
      </c>
      <c r="F36" s="34">
        <v>3492199.92</v>
      </c>
      <c r="G36" s="34">
        <f t="shared" si="1"/>
        <v>819503.83999999985</v>
      </c>
      <c r="H36" s="35">
        <f t="shared" si="3"/>
        <v>0.23466693166867714</v>
      </c>
      <c r="I36" s="18"/>
      <c r="J36" s="19"/>
    </row>
    <row r="37" spans="2:10" s="20" customFormat="1" ht="40.950000000000003" customHeight="1" outlineLevel="1" thickTop="1" thickBot="1" x14ac:dyDescent="0.35">
      <c r="B37" s="42" t="s">
        <v>95</v>
      </c>
      <c r="C37" s="32" t="s">
        <v>96</v>
      </c>
      <c r="D37" s="33" t="s">
        <v>97</v>
      </c>
      <c r="E37" s="34">
        <v>1650000</v>
      </c>
      <c r="F37" s="34">
        <v>0</v>
      </c>
      <c r="G37" s="34">
        <f t="shared" si="1"/>
        <v>1650000</v>
      </c>
      <c r="H37" s="35">
        <v>1</v>
      </c>
      <c r="I37" s="18"/>
      <c r="J37" s="19"/>
    </row>
    <row r="38" spans="2:10" s="20" customFormat="1" ht="28.95" customHeight="1" outlineLevel="1" thickTop="1" thickBot="1" x14ac:dyDescent="0.35">
      <c r="B38" s="32" t="s">
        <v>98</v>
      </c>
      <c r="C38" s="32" t="s">
        <v>99</v>
      </c>
      <c r="D38" s="33" t="s">
        <v>100</v>
      </c>
      <c r="E38" s="34">
        <v>20100000</v>
      </c>
      <c r="F38" s="34">
        <v>20100000</v>
      </c>
      <c r="G38" s="34">
        <f t="shared" si="1"/>
        <v>0</v>
      </c>
      <c r="H38" s="35">
        <f t="shared" si="3"/>
        <v>0</v>
      </c>
      <c r="I38" s="18"/>
      <c r="J38" s="19"/>
    </row>
    <row r="39" spans="2:10" s="20" customFormat="1" ht="46.2" customHeight="1" outlineLevel="1" thickTop="1" thickBot="1" x14ac:dyDescent="0.35">
      <c r="B39" s="32" t="s">
        <v>101</v>
      </c>
      <c r="C39" s="32" t="s">
        <v>102</v>
      </c>
      <c r="D39" s="33" t="s">
        <v>103</v>
      </c>
      <c r="E39" s="34">
        <v>80452444</v>
      </c>
      <c r="F39" s="34">
        <v>146399999.91999996</v>
      </c>
      <c r="G39" s="34">
        <f t="shared" si="1"/>
        <v>-65947555.919999957</v>
      </c>
      <c r="H39" s="35">
        <f t="shared" si="3"/>
        <v>-0.45046144778713726</v>
      </c>
      <c r="I39" s="18"/>
      <c r="J39" s="22"/>
    </row>
    <row r="40" spans="2:10" s="20" customFormat="1" ht="24.45" customHeight="1" outlineLevel="1" thickTop="1" thickBot="1" x14ac:dyDescent="0.35">
      <c r="B40" s="32" t="s">
        <v>101</v>
      </c>
      <c r="C40" s="32" t="s">
        <v>104</v>
      </c>
      <c r="D40" s="33" t="s">
        <v>105</v>
      </c>
      <c r="E40" s="34">
        <v>1190456844.0139265</v>
      </c>
      <c r="F40" s="34">
        <v>1065493544.7055994</v>
      </c>
      <c r="G40" s="34">
        <f t="shared" si="1"/>
        <v>124963299.30832708</v>
      </c>
      <c r="H40" s="35">
        <f t="shared" si="3"/>
        <v>0.1172820801489276</v>
      </c>
      <c r="I40" s="18"/>
      <c r="J40" s="22"/>
    </row>
    <row r="41" spans="2:10" s="20" customFormat="1" ht="46.2" customHeight="1" outlineLevel="1" thickTop="1" thickBot="1" x14ac:dyDescent="0.35">
      <c r="B41" s="32" t="s">
        <v>106</v>
      </c>
      <c r="C41" s="32" t="s">
        <v>107</v>
      </c>
      <c r="D41" s="33" t="s">
        <v>108</v>
      </c>
      <c r="E41" s="34">
        <v>1982505918.1700001</v>
      </c>
      <c r="F41" s="34">
        <v>2243972891.7590461</v>
      </c>
      <c r="G41" s="34">
        <f t="shared" si="1"/>
        <v>-261466973.589046</v>
      </c>
      <c r="H41" s="35">
        <f t="shared" si="3"/>
        <v>-0.11651966677016434</v>
      </c>
      <c r="I41" s="18"/>
      <c r="J41" s="19"/>
    </row>
    <row r="42" spans="2:10" s="20" customFormat="1" ht="61.2" customHeight="1" outlineLevel="1" thickTop="1" thickBot="1" x14ac:dyDescent="0.35">
      <c r="B42" s="32" t="s">
        <v>109</v>
      </c>
      <c r="C42" s="32" t="s">
        <v>110</v>
      </c>
      <c r="D42" s="33" t="s">
        <v>111</v>
      </c>
      <c r="E42" s="34">
        <v>80000</v>
      </c>
      <c r="F42" s="34">
        <v>80000</v>
      </c>
      <c r="G42" s="34">
        <f t="shared" si="1"/>
        <v>0</v>
      </c>
      <c r="H42" s="35">
        <f t="shared" si="3"/>
        <v>0</v>
      </c>
      <c r="I42" s="18"/>
      <c r="J42" s="19"/>
    </row>
    <row r="43" spans="2:10" s="20" customFormat="1" ht="46.95" customHeight="1" outlineLevel="1" thickTop="1" thickBot="1" x14ac:dyDescent="0.35">
      <c r="B43" s="32" t="s">
        <v>112</v>
      </c>
      <c r="C43" s="32" t="s">
        <v>113</v>
      </c>
      <c r="D43" s="33" t="s">
        <v>114</v>
      </c>
      <c r="E43" s="34">
        <v>1242189613.1900001</v>
      </c>
      <c r="F43" s="34">
        <v>1223806400.7315357</v>
      </c>
      <c r="G43" s="34">
        <f t="shared" si="1"/>
        <v>18383212.458464384</v>
      </c>
      <c r="H43" s="35">
        <f t="shared" si="3"/>
        <v>1.5021340342292522E-2</v>
      </c>
      <c r="I43" s="18"/>
      <c r="J43" s="19"/>
    </row>
    <row r="44" spans="2:10" s="20" customFormat="1" ht="97.95" customHeight="1" outlineLevel="1" thickTop="1" thickBot="1" x14ac:dyDescent="0.35">
      <c r="B44" s="32" t="s">
        <v>115</v>
      </c>
      <c r="C44" s="32" t="s">
        <v>116</v>
      </c>
      <c r="D44" s="33" t="s">
        <v>117</v>
      </c>
      <c r="E44" s="34">
        <v>1750000</v>
      </c>
      <c r="F44" s="34">
        <v>1750000</v>
      </c>
      <c r="G44" s="34">
        <f t="shared" si="1"/>
        <v>0</v>
      </c>
      <c r="H44" s="35">
        <f t="shared" si="3"/>
        <v>0</v>
      </c>
      <c r="I44" s="18"/>
      <c r="J44" s="19"/>
    </row>
    <row r="45" spans="2:10" s="20" customFormat="1" ht="125.7" customHeight="1" outlineLevel="1" thickTop="1" thickBot="1" x14ac:dyDescent="0.35">
      <c r="B45" s="32" t="s">
        <v>118</v>
      </c>
      <c r="C45" s="32" t="s">
        <v>119</v>
      </c>
      <c r="D45" s="33" t="s">
        <v>120</v>
      </c>
      <c r="E45" s="34">
        <v>6831546.4500000002</v>
      </c>
      <c r="F45" s="34">
        <v>4999999.9200000009</v>
      </c>
      <c r="G45" s="34">
        <f t="shared" si="1"/>
        <v>1831546.5299999993</v>
      </c>
      <c r="H45" s="35">
        <f t="shared" si="3"/>
        <v>0.36630931186094884</v>
      </c>
      <c r="I45" s="18"/>
      <c r="J45" s="19"/>
    </row>
    <row r="46" spans="2:10" s="20" customFormat="1" ht="73.95" customHeight="1" outlineLevel="1" thickTop="1" thickBot="1" x14ac:dyDescent="0.35">
      <c r="B46" s="32" t="s">
        <v>121</v>
      </c>
      <c r="C46" s="32" t="s">
        <v>122</v>
      </c>
      <c r="D46" s="33" t="s">
        <v>123</v>
      </c>
      <c r="E46" s="34">
        <v>26838732.960000001</v>
      </c>
      <c r="F46" s="34">
        <v>26838732.959999993</v>
      </c>
      <c r="G46" s="34">
        <f t="shared" si="1"/>
        <v>0</v>
      </c>
      <c r="H46" s="35">
        <f t="shared" si="3"/>
        <v>2.2204460492503131E-16</v>
      </c>
      <c r="I46" s="18"/>
      <c r="J46" s="19"/>
    </row>
    <row r="47" spans="2:10" s="20" customFormat="1" ht="101.7" customHeight="1" outlineLevel="1" thickTop="1" thickBot="1" x14ac:dyDescent="0.35">
      <c r="B47" s="32" t="s">
        <v>124</v>
      </c>
      <c r="C47" s="32" t="s">
        <v>125</v>
      </c>
      <c r="D47" s="33" t="s">
        <v>126</v>
      </c>
      <c r="E47" s="34">
        <v>32437962</v>
      </c>
      <c r="F47" s="34">
        <v>32437961.999999996</v>
      </c>
      <c r="G47" s="34">
        <f t="shared" si="1"/>
        <v>0</v>
      </c>
      <c r="H47" s="35">
        <f t="shared" si="3"/>
        <v>2.2204460492503131E-16</v>
      </c>
      <c r="I47" s="18"/>
      <c r="J47" s="19"/>
    </row>
    <row r="48" spans="2:10" s="20" customFormat="1" ht="68.7" customHeight="1" outlineLevel="1" thickTop="1" thickBot="1" x14ac:dyDescent="0.35">
      <c r="B48" s="32" t="s">
        <v>127</v>
      </c>
      <c r="C48" s="32" t="s">
        <v>128</v>
      </c>
      <c r="D48" s="33" t="s">
        <v>129</v>
      </c>
      <c r="E48" s="34">
        <v>7850000</v>
      </c>
      <c r="F48" s="34">
        <v>7850000</v>
      </c>
      <c r="G48" s="34">
        <f t="shared" si="1"/>
        <v>0</v>
      </c>
      <c r="H48" s="35">
        <f t="shared" si="3"/>
        <v>0</v>
      </c>
      <c r="I48" s="18"/>
      <c r="J48" s="19"/>
    </row>
    <row r="49" spans="2:10" s="20" customFormat="1" ht="181.2" customHeight="1" outlineLevel="1" thickTop="1" thickBot="1" x14ac:dyDescent="0.35">
      <c r="B49" s="32" t="s">
        <v>130</v>
      </c>
      <c r="C49" s="32" t="s">
        <v>131</v>
      </c>
      <c r="D49" s="33" t="s">
        <v>132</v>
      </c>
      <c r="E49" s="34">
        <v>206053875</v>
      </c>
      <c r="F49" s="34">
        <v>206053875</v>
      </c>
      <c r="G49" s="34">
        <f t="shared" si="1"/>
        <v>0</v>
      </c>
      <c r="H49" s="35">
        <f t="shared" si="3"/>
        <v>0</v>
      </c>
      <c r="I49" s="18"/>
      <c r="J49" s="19"/>
    </row>
    <row r="50" spans="2:10" s="20" customFormat="1" ht="62.7" customHeight="1" outlineLevel="1" thickTop="1" thickBot="1" x14ac:dyDescent="0.35">
      <c r="B50" s="32" t="s">
        <v>133</v>
      </c>
      <c r="C50" s="32" t="s">
        <v>134</v>
      </c>
      <c r="D50" s="33" t="s">
        <v>135</v>
      </c>
      <c r="E50" s="34">
        <v>25000000.399999999</v>
      </c>
      <c r="F50" s="34">
        <v>12100000</v>
      </c>
      <c r="G50" s="34">
        <f t="shared" si="1"/>
        <v>12900000.399999999</v>
      </c>
      <c r="H50" s="35">
        <f t="shared" si="3"/>
        <v>1.0661157355371897</v>
      </c>
      <c r="I50" s="18"/>
      <c r="J50" s="19"/>
    </row>
    <row r="51" spans="2:10" s="20" customFormat="1" ht="42.45" customHeight="1" outlineLevel="1" thickTop="1" thickBot="1" x14ac:dyDescent="0.35">
      <c r="B51" s="32" t="s">
        <v>136</v>
      </c>
      <c r="C51" s="32" t="s">
        <v>137</v>
      </c>
      <c r="D51" s="33" t="s">
        <v>138</v>
      </c>
      <c r="E51" s="34">
        <v>5800000</v>
      </c>
      <c r="F51" s="34">
        <v>5800000</v>
      </c>
      <c r="G51" s="34">
        <f t="shared" si="1"/>
        <v>0</v>
      </c>
      <c r="H51" s="35">
        <f t="shared" si="3"/>
        <v>0</v>
      </c>
      <c r="I51" s="18"/>
      <c r="J51" s="19"/>
    </row>
    <row r="52" spans="2:10" s="20" customFormat="1" ht="52.95" customHeight="1" outlineLevel="1" thickTop="1" thickBot="1" x14ac:dyDescent="0.35">
      <c r="B52" s="32" t="s">
        <v>139</v>
      </c>
      <c r="C52" s="32" t="s">
        <v>140</v>
      </c>
      <c r="D52" s="33" t="s">
        <v>141</v>
      </c>
      <c r="E52" s="34">
        <v>1000000</v>
      </c>
      <c r="F52" s="34">
        <v>1000000</v>
      </c>
      <c r="G52" s="34">
        <f t="shared" si="1"/>
        <v>0</v>
      </c>
      <c r="H52" s="35">
        <f t="shared" si="3"/>
        <v>0</v>
      </c>
      <c r="I52" s="18"/>
      <c r="J52" s="19"/>
    </row>
    <row r="53" spans="2:10" s="20" customFormat="1" ht="47.7" customHeight="1" outlineLevel="1" thickTop="1" thickBot="1" x14ac:dyDescent="0.35">
      <c r="B53" s="32" t="s">
        <v>142</v>
      </c>
      <c r="C53" s="32" t="s">
        <v>143</v>
      </c>
      <c r="D53" s="33" t="s">
        <v>144</v>
      </c>
      <c r="E53" s="34">
        <v>60000</v>
      </c>
      <c r="F53" s="34">
        <v>60000</v>
      </c>
      <c r="G53" s="34">
        <f t="shared" si="1"/>
        <v>0</v>
      </c>
      <c r="H53" s="35">
        <f t="shared" si="3"/>
        <v>0</v>
      </c>
      <c r="I53" s="18"/>
      <c r="J53" s="19"/>
    </row>
    <row r="54" spans="2:10" s="20" customFormat="1" ht="64.2" customHeight="1" outlineLevel="1" thickTop="1" thickBot="1" x14ac:dyDescent="0.35">
      <c r="B54" s="32" t="s">
        <v>145</v>
      </c>
      <c r="C54" s="32" t="s">
        <v>146</v>
      </c>
      <c r="D54" s="33" t="s">
        <v>147</v>
      </c>
      <c r="E54" s="34">
        <v>300000</v>
      </c>
      <c r="F54" s="34">
        <v>300000</v>
      </c>
      <c r="G54" s="34">
        <f t="shared" si="1"/>
        <v>0</v>
      </c>
      <c r="H54" s="35">
        <f t="shared" si="3"/>
        <v>0</v>
      </c>
      <c r="I54" s="18"/>
      <c r="J54" s="19"/>
    </row>
    <row r="55" spans="2:10" s="20" customFormat="1" ht="41.7" customHeight="1" outlineLevel="1" thickTop="1" thickBot="1" x14ac:dyDescent="0.35">
      <c r="B55" s="32" t="s">
        <v>148</v>
      </c>
      <c r="C55" s="32" t="s">
        <v>149</v>
      </c>
      <c r="D55" s="33" t="s">
        <v>150</v>
      </c>
      <c r="E55" s="34">
        <v>50000</v>
      </c>
      <c r="F55" s="34">
        <v>50000</v>
      </c>
      <c r="G55" s="34">
        <f t="shared" si="1"/>
        <v>0</v>
      </c>
      <c r="H55" s="35">
        <f t="shared" si="3"/>
        <v>0</v>
      </c>
      <c r="I55" s="18"/>
      <c r="J55" s="19"/>
    </row>
    <row r="56" spans="2:10" s="20" customFormat="1" ht="15" thickTop="1" thickBot="1" x14ac:dyDescent="0.35">
      <c r="B56" s="36">
        <v>2</v>
      </c>
      <c r="C56" s="37" t="s">
        <v>151</v>
      </c>
      <c r="D56" s="37"/>
      <c r="E56" s="38">
        <f>SUM(E57:E70)</f>
        <v>20723299.960000001</v>
      </c>
      <c r="F56" s="38">
        <f>SUM(F57:F70)</f>
        <v>17148999.920000002</v>
      </c>
      <c r="G56" s="39">
        <f>SUM(G57:G70)</f>
        <v>3574300.04</v>
      </c>
      <c r="H56" s="40">
        <f t="shared" si="2"/>
        <v>0.20842615060202285</v>
      </c>
      <c r="I56" s="41"/>
      <c r="J56" s="21"/>
    </row>
    <row r="57" spans="2:10" s="20" customFormat="1" ht="70.95" customHeight="1" outlineLevel="1" thickTop="1" thickBot="1" x14ac:dyDescent="0.35">
      <c r="B57" s="32" t="s">
        <v>152</v>
      </c>
      <c r="C57" s="32" t="s">
        <v>153</v>
      </c>
      <c r="D57" s="33" t="s">
        <v>154</v>
      </c>
      <c r="E57" s="34">
        <v>1200000</v>
      </c>
      <c r="F57" s="34">
        <v>1200000</v>
      </c>
      <c r="G57" s="34">
        <f t="shared" ref="G57:G70" si="4">+E57-F57</f>
        <v>0</v>
      </c>
      <c r="H57" s="35">
        <f t="shared" ref="H57:H70" si="5">IFERROR(E57/F57-1,0)</f>
        <v>0</v>
      </c>
      <c r="I57" s="18"/>
      <c r="J57" s="19"/>
    </row>
    <row r="58" spans="2:10" s="20" customFormat="1" ht="70.95" customHeight="1" outlineLevel="1" thickTop="1" thickBot="1" x14ac:dyDescent="0.35">
      <c r="B58" s="42" t="s">
        <v>155</v>
      </c>
      <c r="C58" s="32" t="s">
        <v>156</v>
      </c>
      <c r="D58" s="33" t="s">
        <v>157</v>
      </c>
      <c r="E58" s="34">
        <v>120000</v>
      </c>
      <c r="F58" s="34">
        <v>0</v>
      </c>
      <c r="G58" s="34">
        <f t="shared" si="4"/>
        <v>120000</v>
      </c>
      <c r="H58" s="35">
        <v>1</v>
      </c>
      <c r="I58" s="18"/>
      <c r="J58" s="19"/>
    </row>
    <row r="59" spans="2:10" s="20" customFormat="1" ht="56.7" customHeight="1" outlineLevel="1" thickTop="1" thickBot="1" x14ac:dyDescent="0.35">
      <c r="B59" s="32" t="s">
        <v>158</v>
      </c>
      <c r="C59" s="32" t="s">
        <v>159</v>
      </c>
      <c r="D59" s="33" t="s">
        <v>160</v>
      </c>
      <c r="E59" s="34">
        <v>6061500</v>
      </c>
      <c r="F59" s="34">
        <v>6061500</v>
      </c>
      <c r="G59" s="34">
        <f t="shared" si="4"/>
        <v>0</v>
      </c>
      <c r="H59" s="35">
        <f t="shared" si="5"/>
        <v>0</v>
      </c>
      <c r="I59" s="18"/>
      <c r="J59" s="22"/>
    </row>
    <row r="60" spans="2:10" s="20" customFormat="1" ht="60.45" customHeight="1" outlineLevel="1" thickTop="1" thickBot="1" x14ac:dyDescent="0.35">
      <c r="B60" s="32" t="s">
        <v>161</v>
      </c>
      <c r="C60" s="32" t="s">
        <v>162</v>
      </c>
      <c r="D60" s="33" t="s">
        <v>163</v>
      </c>
      <c r="E60" s="34">
        <v>399999.96</v>
      </c>
      <c r="F60" s="34">
        <v>199999.92</v>
      </c>
      <c r="G60" s="34">
        <f t="shared" si="4"/>
        <v>200000.04</v>
      </c>
      <c r="H60" s="35">
        <f t="shared" si="5"/>
        <v>1.0000006000002402</v>
      </c>
      <c r="I60" s="18"/>
      <c r="J60" s="22"/>
    </row>
    <row r="61" spans="2:10" s="20" customFormat="1" ht="67.95" customHeight="1" outlineLevel="1" thickTop="1" thickBot="1" x14ac:dyDescent="0.35">
      <c r="B61" s="32" t="s">
        <v>164</v>
      </c>
      <c r="C61" s="32" t="s">
        <v>165</v>
      </c>
      <c r="D61" s="33" t="s">
        <v>166</v>
      </c>
      <c r="E61" s="34">
        <v>100000</v>
      </c>
      <c r="F61" s="34">
        <v>100000</v>
      </c>
      <c r="G61" s="34">
        <f t="shared" si="4"/>
        <v>0</v>
      </c>
      <c r="H61" s="35">
        <f t="shared" si="5"/>
        <v>0</v>
      </c>
      <c r="I61" s="18"/>
      <c r="J61" s="19"/>
    </row>
    <row r="62" spans="2:10" s="20" customFormat="1" ht="34.200000000000003" customHeight="1" outlineLevel="1" thickTop="1" thickBot="1" x14ac:dyDescent="0.35">
      <c r="B62" s="32" t="s">
        <v>167</v>
      </c>
      <c r="C62" s="32" t="s">
        <v>168</v>
      </c>
      <c r="D62" s="33" t="s">
        <v>169</v>
      </c>
      <c r="E62" s="34">
        <v>677500</v>
      </c>
      <c r="F62" s="34">
        <v>677500</v>
      </c>
      <c r="G62" s="34">
        <f t="shared" si="4"/>
        <v>0</v>
      </c>
      <c r="H62" s="35">
        <f t="shared" si="5"/>
        <v>0</v>
      </c>
      <c r="I62" s="18"/>
      <c r="J62" s="19"/>
    </row>
    <row r="63" spans="2:10" s="20" customFormat="1" ht="34.950000000000003" customHeight="1" outlineLevel="1" thickTop="1" thickBot="1" x14ac:dyDescent="0.35">
      <c r="B63" s="32" t="s">
        <v>170</v>
      </c>
      <c r="C63" s="32" t="s">
        <v>171</v>
      </c>
      <c r="D63" s="33" t="s">
        <v>172</v>
      </c>
      <c r="E63" s="34">
        <v>620000</v>
      </c>
      <c r="F63" s="34">
        <v>620000</v>
      </c>
      <c r="G63" s="34">
        <f t="shared" si="4"/>
        <v>0</v>
      </c>
      <c r="H63" s="35">
        <f t="shared" si="5"/>
        <v>0</v>
      </c>
      <c r="I63" s="18"/>
      <c r="J63" s="19"/>
    </row>
    <row r="64" spans="2:10" s="20" customFormat="1" ht="46.95" customHeight="1" outlineLevel="1" thickTop="1" thickBot="1" x14ac:dyDescent="0.35">
      <c r="B64" s="32" t="s">
        <v>173</v>
      </c>
      <c r="C64" s="32" t="s">
        <v>174</v>
      </c>
      <c r="D64" s="33" t="s">
        <v>175</v>
      </c>
      <c r="E64" s="34">
        <v>2601050</v>
      </c>
      <c r="F64" s="34">
        <v>0</v>
      </c>
      <c r="G64" s="34">
        <f t="shared" si="4"/>
        <v>2601050</v>
      </c>
      <c r="H64" s="35">
        <f t="shared" si="5"/>
        <v>0</v>
      </c>
      <c r="I64" s="18"/>
      <c r="J64" s="19"/>
    </row>
    <row r="65" spans="2:10" s="20" customFormat="1" ht="63.45" customHeight="1" outlineLevel="1" thickTop="1" thickBot="1" x14ac:dyDescent="0.35">
      <c r="B65" s="32" t="s">
        <v>176</v>
      </c>
      <c r="C65" s="32" t="s">
        <v>177</v>
      </c>
      <c r="D65" s="33" t="s">
        <v>178</v>
      </c>
      <c r="E65" s="34">
        <v>700000</v>
      </c>
      <c r="F65" s="34">
        <v>700000</v>
      </c>
      <c r="G65" s="34">
        <f t="shared" si="4"/>
        <v>0</v>
      </c>
      <c r="H65" s="35">
        <f t="shared" si="5"/>
        <v>0</v>
      </c>
      <c r="I65" s="18"/>
      <c r="J65" s="19"/>
    </row>
    <row r="66" spans="2:10" s="20" customFormat="1" ht="43.2" customHeight="1" outlineLevel="1" thickTop="1" thickBot="1" x14ac:dyDescent="0.35">
      <c r="B66" s="32" t="s">
        <v>179</v>
      </c>
      <c r="C66" s="32" t="s">
        <v>180</v>
      </c>
      <c r="D66" s="33" t="s">
        <v>181</v>
      </c>
      <c r="E66" s="34">
        <v>747500</v>
      </c>
      <c r="F66" s="34">
        <v>1097500</v>
      </c>
      <c r="G66" s="34">
        <f t="shared" si="4"/>
        <v>-350000</v>
      </c>
      <c r="H66" s="35">
        <f t="shared" si="5"/>
        <v>-0.31890660592255127</v>
      </c>
      <c r="I66" s="18"/>
      <c r="J66" s="19"/>
    </row>
    <row r="67" spans="2:10" s="20" customFormat="1" ht="59.7" customHeight="1" outlineLevel="1" thickTop="1" thickBot="1" x14ac:dyDescent="0.35">
      <c r="B67" s="32" t="s">
        <v>182</v>
      </c>
      <c r="C67" s="32" t="s">
        <v>183</v>
      </c>
      <c r="D67" s="33" t="s">
        <v>184</v>
      </c>
      <c r="E67" s="34">
        <v>6387500</v>
      </c>
      <c r="F67" s="34">
        <v>6252500</v>
      </c>
      <c r="G67" s="34">
        <f t="shared" si="4"/>
        <v>135000</v>
      </c>
      <c r="H67" s="35">
        <f t="shared" si="5"/>
        <v>2.1591363454618095E-2</v>
      </c>
      <c r="I67" s="18"/>
      <c r="J67" s="19"/>
    </row>
    <row r="68" spans="2:10" s="20" customFormat="1" ht="59.7" customHeight="1" outlineLevel="1" thickTop="1" thickBot="1" x14ac:dyDescent="0.35">
      <c r="B68" s="42" t="s">
        <v>185</v>
      </c>
      <c r="C68" s="32" t="s">
        <v>186</v>
      </c>
      <c r="D68" s="33" t="s">
        <v>187</v>
      </c>
      <c r="E68" s="34">
        <v>1003250</v>
      </c>
      <c r="F68" s="34">
        <v>0</v>
      </c>
      <c r="G68" s="34">
        <f t="shared" si="4"/>
        <v>1003250</v>
      </c>
      <c r="H68" s="35">
        <v>1</v>
      </c>
      <c r="I68" s="18"/>
      <c r="J68" s="19"/>
    </row>
    <row r="69" spans="2:10" s="20" customFormat="1" ht="59.7" customHeight="1" outlineLevel="1" thickTop="1" thickBot="1" x14ac:dyDescent="0.35">
      <c r="B69" s="42" t="s">
        <v>188</v>
      </c>
      <c r="C69" s="32" t="s">
        <v>189</v>
      </c>
      <c r="D69" s="33" t="s">
        <v>190</v>
      </c>
      <c r="E69" s="34">
        <v>75000</v>
      </c>
      <c r="F69" s="34">
        <v>210000</v>
      </c>
      <c r="G69" s="34">
        <f t="shared" si="4"/>
        <v>-135000</v>
      </c>
      <c r="H69" s="35">
        <f t="shared" si="5"/>
        <v>-0.64285714285714279</v>
      </c>
      <c r="I69" s="18"/>
      <c r="J69" s="19"/>
    </row>
    <row r="70" spans="2:10" s="20" customFormat="1" ht="39.450000000000003" customHeight="1" outlineLevel="1" thickTop="1" thickBot="1" x14ac:dyDescent="0.35">
      <c r="B70" s="32" t="s">
        <v>191</v>
      </c>
      <c r="C70" s="32" t="s">
        <v>192</v>
      </c>
      <c r="D70" s="33" t="s">
        <v>193</v>
      </c>
      <c r="E70" s="34">
        <v>30000</v>
      </c>
      <c r="F70" s="34">
        <v>30000</v>
      </c>
      <c r="G70" s="34">
        <f t="shared" si="4"/>
        <v>0</v>
      </c>
      <c r="H70" s="35">
        <f t="shared" si="5"/>
        <v>0</v>
      </c>
      <c r="I70" s="18"/>
      <c r="J70" s="19"/>
    </row>
    <row r="71" spans="2:10" s="20" customFormat="1" ht="15" thickTop="1" thickBot="1" x14ac:dyDescent="0.35">
      <c r="B71" s="36" t="s">
        <v>194</v>
      </c>
      <c r="C71" s="37" t="s">
        <v>195</v>
      </c>
      <c r="D71" s="37"/>
      <c r="E71" s="39">
        <f>SUM(E72:E74)</f>
        <v>929233302.71000004</v>
      </c>
      <c r="F71" s="39">
        <f>SUM(F72:F74)</f>
        <v>580770813.40487695</v>
      </c>
      <c r="G71" s="39">
        <f>SUM(G74:G74)</f>
        <v>308386889.30512309</v>
      </c>
      <c r="H71" s="40">
        <f t="shared" si="2"/>
        <v>0.60000000217331317</v>
      </c>
      <c r="I71" s="41"/>
      <c r="J71" s="21"/>
    </row>
    <row r="72" spans="2:10" s="20" customFormat="1" ht="46.95" customHeight="1" outlineLevel="1" thickTop="1" thickBot="1" x14ac:dyDescent="0.35">
      <c r="B72" s="32" t="s">
        <v>196</v>
      </c>
      <c r="C72" s="32" t="s">
        <v>197</v>
      </c>
      <c r="D72" s="33" t="s">
        <v>198</v>
      </c>
      <c r="E72" s="34">
        <v>43325600</v>
      </c>
      <c r="F72" s="34">
        <v>0</v>
      </c>
      <c r="G72" s="34">
        <f t="shared" ref="G72:G73" si="6">+E72-F72</f>
        <v>43325600</v>
      </c>
      <c r="H72" s="35">
        <f t="shared" ref="H72:H74" si="7">IFERROR(E72/F72-1,0)</f>
        <v>0</v>
      </c>
      <c r="I72" s="18"/>
      <c r="J72" s="22"/>
    </row>
    <row r="73" spans="2:10" s="20" customFormat="1" ht="46.95" customHeight="1" outlineLevel="1" thickTop="1" thickBot="1" x14ac:dyDescent="0.35">
      <c r="B73" s="32" t="s">
        <v>199</v>
      </c>
      <c r="C73" s="32" t="s">
        <v>200</v>
      </c>
      <c r="D73" s="33" t="s">
        <v>201</v>
      </c>
      <c r="E73" s="34">
        <v>0</v>
      </c>
      <c r="F73" s="34">
        <v>3250000</v>
      </c>
      <c r="G73" s="34">
        <f t="shared" si="6"/>
        <v>-3250000</v>
      </c>
      <c r="H73" s="35">
        <f t="shared" si="7"/>
        <v>-1</v>
      </c>
      <c r="I73" s="18"/>
      <c r="J73" s="22"/>
    </row>
    <row r="74" spans="2:10" s="20" customFormat="1" ht="46.95" customHeight="1" outlineLevel="1" thickTop="1" thickBot="1" x14ac:dyDescent="0.35">
      <c r="B74" s="32" t="s">
        <v>202</v>
      </c>
      <c r="C74" s="32" t="s">
        <v>203</v>
      </c>
      <c r="D74" s="33" t="s">
        <v>204</v>
      </c>
      <c r="E74" s="34">
        <v>885907702.71000004</v>
      </c>
      <c r="F74" s="34">
        <v>577520813.40487695</v>
      </c>
      <c r="G74" s="34">
        <f>+E74-F74</f>
        <v>308386889.30512309</v>
      </c>
      <c r="H74" s="35">
        <f t="shared" si="7"/>
        <v>0.53398402645780529</v>
      </c>
      <c r="I74" s="18"/>
      <c r="J74" s="22"/>
    </row>
    <row r="75" spans="2:10" s="20" customFormat="1" ht="15" thickTop="1" thickBot="1" x14ac:dyDescent="0.35">
      <c r="B75" s="36">
        <v>6</v>
      </c>
      <c r="C75" s="37" t="s">
        <v>205</v>
      </c>
      <c r="D75" s="37"/>
      <c r="E75" s="38">
        <f>SUM(E76:E82)</f>
        <v>251838742.90000001</v>
      </c>
      <c r="F75" s="38">
        <f>SUM(F76:F82)</f>
        <v>294426610</v>
      </c>
      <c r="G75" s="39">
        <f>SUM(G76:G82)</f>
        <v>-42587867.100000001</v>
      </c>
      <c r="H75" s="40">
        <f t="shared" ref="H75" si="8">+E75/F75-1</f>
        <v>-0.14464680043695777</v>
      </c>
      <c r="I75" s="41"/>
      <c r="J75" s="21"/>
    </row>
    <row r="76" spans="2:10" s="20" customFormat="1" ht="58.2" customHeight="1" outlineLevel="1" thickTop="1" thickBot="1" x14ac:dyDescent="0.35">
      <c r="B76" s="32" t="s">
        <v>206</v>
      </c>
      <c r="C76" s="32" t="s">
        <v>207</v>
      </c>
      <c r="D76" s="33" t="s">
        <v>208</v>
      </c>
      <c r="E76" s="34">
        <v>0</v>
      </c>
      <c r="F76" s="34">
        <v>0</v>
      </c>
      <c r="G76" s="34">
        <f>+E76-F76</f>
        <v>0</v>
      </c>
      <c r="H76" s="35">
        <f t="shared" ref="H76:H82" si="9">IFERROR(E76/F76-1,0)</f>
        <v>0</v>
      </c>
      <c r="I76" s="18"/>
      <c r="J76" s="19"/>
    </row>
    <row r="77" spans="2:10" s="20" customFormat="1" ht="64.2" customHeight="1" outlineLevel="1" thickTop="1" thickBot="1" x14ac:dyDescent="0.35">
      <c r="B77" s="32" t="s">
        <v>209</v>
      </c>
      <c r="C77" s="32" t="s">
        <v>210</v>
      </c>
      <c r="D77" s="33" t="s">
        <v>211</v>
      </c>
      <c r="E77" s="34">
        <v>1500000</v>
      </c>
      <c r="F77" s="34">
        <v>1500000</v>
      </c>
      <c r="G77" s="34">
        <f t="shared" ref="G77:G81" si="10">+E77-F77</f>
        <v>0</v>
      </c>
      <c r="H77" s="35">
        <f t="shared" si="9"/>
        <v>0</v>
      </c>
      <c r="I77" s="18"/>
      <c r="J77" s="19"/>
    </row>
    <row r="78" spans="2:10" s="20" customFormat="1" ht="39" customHeight="1" outlineLevel="1" thickTop="1" thickBot="1" x14ac:dyDescent="0.35">
      <c r="B78" s="32" t="s">
        <v>212</v>
      </c>
      <c r="C78" s="32" t="s">
        <v>213</v>
      </c>
      <c r="D78" s="33" t="s">
        <v>214</v>
      </c>
      <c r="E78" s="34">
        <v>2784610</v>
      </c>
      <c r="F78" s="34">
        <v>2784610</v>
      </c>
      <c r="G78" s="34">
        <f t="shared" si="10"/>
        <v>0</v>
      </c>
      <c r="H78" s="35">
        <f t="shared" si="9"/>
        <v>0</v>
      </c>
      <c r="I78" s="18"/>
      <c r="J78" s="22"/>
    </row>
    <row r="79" spans="2:10" s="20" customFormat="1" ht="50.7" customHeight="1" outlineLevel="1" thickTop="1" thickBot="1" x14ac:dyDescent="0.35">
      <c r="B79" s="32" t="s">
        <v>215</v>
      </c>
      <c r="C79" s="32" t="s">
        <v>216</v>
      </c>
      <c r="D79" s="33" t="s">
        <v>217</v>
      </c>
      <c r="E79" s="34">
        <v>20000000</v>
      </c>
      <c r="F79" s="34">
        <v>20000000</v>
      </c>
      <c r="G79" s="34">
        <f>+E79-F79</f>
        <v>0</v>
      </c>
      <c r="H79" s="35">
        <f t="shared" si="9"/>
        <v>0</v>
      </c>
      <c r="I79" s="18"/>
      <c r="J79" s="19"/>
    </row>
    <row r="80" spans="2:10" s="20" customFormat="1" ht="31.95" customHeight="1" outlineLevel="1" thickTop="1" thickBot="1" x14ac:dyDescent="0.35">
      <c r="B80" s="32" t="s">
        <v>218</v>
      </c>
      <c r="C80" s="32" t="s">
        <v>219</v>
      </c>
      <c r="D80" s="33" t="s">
        <v>220</v>
      </c>
      <c r="E80" s="34">
        <v>100000000</v>
      </c>
      <c r="F80" s="34">
        <v>100000000</v>
      </c>
      <c r="G80" s="34">
        <f t="shared" si="10"/>
        <v>0</v>
      </c>
      <c r="H80" s="35">
        <f t="shared" si="9"/>
        <v>0</v>
      </c>
      <c r="I80" s="18"/>
      <c r="J80" s="19"/>
    </row>
    <row r="81" spans="2:10" s="20" customFormat="1" ht="84.45" customHeight="1" outlineLevel="1" thickTop="1" thickBot="1" x14ac:dyDescent="0.35">
      <c r="B81" s="32" t="s">
        <v>221</v>
      </c>
      <c r="C81" s="32" t="s">
        <v>222</v>
      </c>
      <c r="D81" s="33" t="s">
        <v>223</v>
      </c>
      <c r="E81" s="34">
        <v>98325600</v>
      </c>
      <c r="F81" s="34">
        <v>99900000</v>
      </c>
      <c r="G81" s="34">
        <f t="shared" si="10"/>
        <v>-1574400</v>
      </c>
      <c r="H81" s="35">
        <f t="shared" si="9"/>
        <v>-1.5759759759759739E-2</v>
      </c>
      <c r="I81" s="18"/>
      <c r="J81" s="19"/>
    </row>
    <row r="82" spans="2:10" s="20" customFormat="1" ht="55.2" customHeight="1" outlineLevel="1" thickTop="1" thickBot="1" x14ac:dyDescent="0.35">
      <c r="B82" s="32" t="s">
        <v>224</v>
      </c>
      <c r="C82" s="32" t="s">
        <v>225</v>
      </c>
      <c r="D82" s="33" t="s">
        <v>226</v>
      </c>
      <c r="E82" s="34">
        <v>29228532.899999999</v>
      </c>
      <c r="F82" s="34">
        <v>70242000</v>
      </c>
      <c r="G82" s="34">
        <f>+E82-F82</f>
        <v>-41013467.100000001</v>
      </c>
      <c r="H82" s="35">
        <f t="shared" si="9"/>
        <v>-0.58388808832322536</v>
      </c>
      <c r="I82" s="18"/>
      <c r="J82" s="22"/>
    </row>
    <row r="83" spans="2:10" s="20" customFormat="1" ht="15" outlineLevel="1" thickTop="1" thickBot="1" x14ac:dyDescent="0.35">
      <c r="B83" s="36">
        <v>9</v>
      </c>
      <c r="C83" s="37" t="s">
        <v>227</v>
      </c>
      <c r="D83" s="37"/>
      <c r="E83" s="38">
        <v>0</v>
      </c>
      <c r="F83" s="38">
        <f>SUM(F84)</f>
        <v>0</v>
      </c>
      <c r="G83" s="39">
        <f>E83-F83</f>
        <v>0</v>
      </c>
      <c r="H83" s="40">
        <v>0</v>
      </c>
      <c r="I83" s="41"/>
      <c r="J83" s="21"/>
    </row>
    <row r="84" spans="2:10" s="20" customFormat="1" ht="31.2" customHeight="1" outlineLevel="1" thickTop="1" thickBot="1" x14ac:dyDescent="0.35">
      <c r="B84" s="32" t="s">
        <v>228</v>
      </c>
      <c r="C84" s="32" t="s">
        <v>229</v>
      </c>
      <c r="D84" s="33" t="s">
        <v>230</v>
      </c>
      <c r="E84" s="34">
        <v>0</v>
      </c>
      <c r="F84" s="34">
        <v>0</v>
      </c>
      <c r="G84" s="34">
        <f>E84-F84</f>
        <v>0</v>
      </c>
      <c r="H84" s="35">
        <f>IFERROR(E84/F84-1,0)</f>
        <v>0</v>
      </c>
      <c r="I84" s="18"/>
      <c r="J84" s="19"/>
    </row>
    <row r="85" spans="2:10" ht="15" thickTop="1" thickBot="1" x14ac:dyDescent="0.35">
      <c r="B85" s="36"/>
      <c r="C85" s="37" t="s">
        <v>231</v>
      </c>
      <c r="D85" s="37"/>
      <c r="E85" s="38">
        <f>E8+E27+E56+E71+E75</f>
        <v>16453581611.353926</v>
      </c>
      <c r="F85" s="38">
        <f>F8+F27+F56+F71+F75+F83</f>
        <v>15360234168.841633</v>
      </c>
      <c r="G85" s="39">
        <f>+E85-F85</f>
        <v>1093347442.5122929</v>
      </c>
      <c r="H85" s="40">
        <f>+E85/F85-1</f>
        <v>7.1180388950720319E-2</v>
      </c>
      <c r="I85" s="41"/>
      <c r="J85" s="21"/>
    </row>
    <row r="86" spans="2:10" ht="14.4" thickTop="1" x14ac:dyDescent="0.3"/>
    <row r="87" spans="2:10" x14ac:dyDescent="0.3">
      <c r="B87" s="43" t="s">
        <v>232</v>
      </c>
      <c r="C87" s="43"/>
      <c r="D87" s="43"/>
      <c r="E87" s="25"/>
      <c r="F87" s="25"/>
      <c r="G87" s="25"/>
      <c r="H87" s="26"/>
      <c r="I87" s="26"/>
    </row>
    <row r="88" spans="2:10" x14ac:dyDescent="0.3">
      <c r="C88" s="44"/>
      <c r="D88" s="44"/>
      <c r="E88" s="27"/>
      <c r="F88" s="27"/>
      <c r="G88" s="27"/>
      <c r="H88" s="28"/>
      <c r="I88" s="28"/>
    </row>
    <row r="89" spans="2:10" ht="14.4" x14ac:dyDescent="0.3">
      <c r="B89" s="29" t="s">
        <v>233</v>
      </c>
    </row>
    <row r="90" spans="2:10" ht="14.4" x14ac:dyDescent="0.3">
      <c r="C90" s="30"/>
      <c r="D90" s="6"/>
      <c r="E90" s="30"/>
      <c r="F90" s="27"/>
      <c r="G90" s="6"/>
      <c r="I90" s="31"/>
    </row>
    <row r="91" spans="2:10" ht="14.4" x14ac:dyDescent="0.3">
      <c r="B91" s="30"/>
      <c r="C91" s="30"/>
      <c r="D91" s="30"/>
      <c r="E91" s="30"/>
      <c r="F91" s="6"/>
      <c r="G91" s="6"/>
      <c r="I91" s="26"/>
    </row>
  </sheetData>
  <sheetProtection algorithmName="SHA-512" hashValue="3j0q1orN6sNpvGEYCeknXCVULtRZcx0rSRXXYk8zdup0FtFPB2lSNECxt+LQ8MAPrOWOUGDsSXvS0Kyz9my0Jw==" saltValue="JSMvqyiLzOg70K8X82Bz7g==" spinCount="100000" sheet="1" objects="1" scenarios="1"/>
  <mergeCells count="2">
    <mergeCell ref="B87:D87"/>
    <mergeCell ref="C88:D88"/>
  </mergeCells>
  <dataValidations count="2">
    <dataValidation allowBlank="1" showInputMessage="1" showErrorMessage="1" error="El documento tiene habilitado la columna &quot;I&quot; para que pueda agregar las observaciones. Gracias" sqref="I8:I85" xr:uid="{37171549-A6CB-45A1-98EB-DC5338712058}"/>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85" xr:uid="{6DA26ACD-2872-474C-91D7-C8F4EA141DBF}"/>
  </dataValidations>
  <pageMargins left="0.7" right="0.7" top="0.75" bottom="0.75" header="0.3" footer="0.3"/>
  <headerFooter>
    <oddFooter>&amp;C_x000D_&amp;1#&amp;"Calibri"&amp;10&amp;K000000 Uso Interno</oddFooter>
  </headerFooter>
  <ignoredErrors>
    <ignoredError sqref="B8"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consultas</vt:lpstr>
    </vt:vector>
  </TitlesOfParts>
  <Manager/>
  <Company>Banco Central de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SOLANO LOPEZ WILBERTH FRANCISCO</dc:creator>
  <cp:keywords/>
  <dc:description/>
  <cp:lastModifiedBy>AGUILAR CHAVARRIA CARLOS</cp:lastModifiedBy>
  <cp:revision/>
  <dcterms:created xsi:type="dcterms:W3CDTF">2025-08-12T17:40:30Z</dcterms:created>
  <dcterms:modified xsi:type="dcterms:W3CDTF">2025-08-13T15:26:01Z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2025-08-12T17:43:09Z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594d588e-e0b3-46a4-88ad-6a9722e02e29</vt:lpwstr>
  </property>
  <property fmtid="{D5CDD505-2E9C-101B-9397-08002B2CF9AE}" pid="8" name="MSIP_Label_b8b4be34-365a-4a68-b9fb-75c1b6874315_ContentBits">
    <vt:lpwstr>2</vt:lpwstr>
  </property>
  <property fmtid="{D5CDD505-2E9C-101B-9397-08002B2CF9AE}" pid="9" name="MSIP_Label_b8b4be34-365a-4a68-b9fb-75c1b6874315_Tag">
    <vt:lpwstr>10, 3, 0, 1</vt:lpwstr>
  </property>
</Properties>
</file>