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1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1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arcerb_sugef_fi_cr/Documents/Escritorio/Cambios normativos/Riesgo mercado/Ago 2023/Impacto conjunto de las normas/"/>
    </mc:Choice>
  </mc:AlternateContent>
  <xr:revisionPtr revIDLastSave="741" documentId="8_{BEA70FB2-708D-4F18-8D2C-EE92AD87E03A}" xr6:coauthVersionLast="47" xr6:coauthVersionMax="47" xr10:uidLastSave="{03EE11ED-E156-465E-957A-DF6C184252B4}"/>
  <bookViews>
    <workbookView xWindow="-108" yWindow="-108" windowWidth="23256" windowHeight="12576" firstSheet="1" activeTab="6" xr2:uid="{7D6143BA-CBD6-4B8D-A7BD-77E9784071AF}"/>
  </bookViews>
  <sheets>
    <sheet name="Estructura" sheetId="15" r:id="rId1"/>
    <sheet name="Instructivo" sheetId="16" r:id="rId2"/>
    <sheet name="Balance MN %" sheetId="21" r:id="rId3"/>
    <sheet name="Balance MN" sheetId="22" r:id="rId4"/>
    <sheet name="Balance ME %" sheetId="24" r:id="rId5"/>
    <sheet name="Balance ME" sheetId="23" r:id="rId6"/>
    <sheet name="Patrimonio y Estado resultados" sheetId="17" r:id="rId7"/>
    <sheet name="Capital base" sheetId="5" r:id="rId8"/>
    <sheet name="APR" sheetId="6" r:id="rId9"/>
    <sheet name="Riesgo de mercado" sheetId="7" r:id="rId10"/>
    <sheet name="Riesgo cambiario" sheetId="8" r:id="rId11"/>
    <sheet name="Riesgo operativo" sheetId="9" r:id="rId12"/>
    <sheet name="IFNE" sheetId="10" r:id="rId13"/>
    <sheet name="Indicador de apalancamiento" sheetId="11" r:id="rId14"/>
    <sheet name="Rentabilidad" sheetId="14" r:id="rId15"/>
    <sheet name="RTILB MN" sheetId="18" r:id="rId16"/>
    <sheet name="RTILB ME" sheetId="25" r:id="rId17"/>
    <sheet name="Resumen de indicadores" sheetId="1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 l="1"/>
  <c r="L14" i="6"/>
  <c r="K14" i="6"/>
  <c r="J14" i="6"/>
  <c r="I14" i="6"/>
  <c r="G14" i="6"/>
  <c r="F14" i="6"/>
  <c r="E14" i="6"/>
  <c r="D14" i="6"/>
  <c r="C14" i="6"/>
  <c r="BD20" i="6"/>
  <c r="BC20" i="6"/>
  <c r="BB20" i="6"/>
  <c r="BA20" i="6"/>
  <c r="AZ20" i="6"/>
  <c r="D6" i="8"/>
  <c r="C6" i="8"/>
  <c r="C8" i="17"/>
  <c r="D8" i="17" s="1"/>
  <c r="E8" i="17" s="1"/>
  <c r="F8" i="17" s="1"/>
  <c r="F30" i="17" l="1"/>
  <c r="E30" i="17"/>
  <c r="D30" i="17"/>
  <c r="C30" i="17"/>
  <c r="B30" i="17"/>
  <c r="BB37" i="6"/>
  <c r="F3" i="14" l="1"/>
  <c r="E3" i="14"/>
  <c r="D3" i="14"/>
  <c r="C3" i="14"/>
  <c r="B3" i="14" l="1"/>
  <c r="B32" i="17"/>
  <c r="B9" i="5" s="1"/>
  <c r="C38" i="23"/>
  <c r="C31" i="23"/>
  <c r="C24" i="23"/>
  <c r="C38" i="22"/>
  <c r="C31" i="22"/>
  <c r="C24" i="22"/>
  <c r="N23" i="24"/>
  <c r="M23" i="24"/>
  <c r="L23" i="24"/>
  <c r="K23" i="24"/>
  <c r="J23" i="24"/>
  <c r="N22" i="24"/>
  <c r="M22" i="24"/>
  <c r="L22" i="24"/>
  <c r="K22" i="24"/>
  <c r="J22" i="24"/>
  <c r="N21" i="24"/>
  <c r="M21" i="24"/>
  <c r="L21" i="24"/>
  <c r="K21" i="24"/>
  <c r="J21" i="24"/>
  <c r="N26" i="21"/>
  <c r="M26" i="21"/>
  <c r="L26" i="21"/>
  <c r="K26" i="21"/>
  <c r="J26" i="21"/>
  <c r="N25" i="21"/>
  <c r="M25" i="21"/>
  <c r="L25" i="21"/>
  <c r="K25" i="21"/>
  <c r="J25" i="21"/>
  <c r="N24" i="21"/>
  <c r="M24" i="21"/>
  <c r="L24" i="21"/>
  <c r="K24" i="21"/>
  <c r="J24" i="21"/>
  <c r="AT14" i="6" l="1"/>
  <c r="AN14" i="6"/>
  <c r="J15" i="24" l="1"/>
  <c r="J18" i="21"/>
  <c r="E32" i="17"/>
  <c r="F9" i="5" s="1"/>
  <c r="N33" i="21"/>
  <c r="M33" i="21"/>
  <c r="L33" i="21"/>
  <c r="K33" i="21"/>
  <c r="J33" i="21"/>
  <c r="N32" i="21"/>
  <c r="M32" i="21"/>
  <c r="L32" i="21"/>
  <c r="K32" i="21"/>
  <c r="J32" i="21"/>
  <c r="N31" i="21"/>
  <c r="M31" i="21"/>
  <c r="L31" i="21"/>
  <c r="K31" i="21"/>
  <c r="J31" i="21"/>
  <c r="N30" i="21"/>
  <c r="M30" i="21"/>
  <c r="L30" i="21"/>
  <c r="K30" i="21"/>
  <c r="J30" i="21"/>
  <c r="N29" i="21"/>
  <c r="M29" i="21"/>
  <c r="L29" i="21"/>
  <c r="K29" i="21"/>
  <c r="J29" i="21"/>
  <c r="N28" i="21"/>
  <c r="M28" i="21"/>
  <c r="L28" i="21"/>
  <c r="K28" i="21"/>
  <c r="J28" i="21"/>
  <c r="N27" i="21"/>
  <c r="M27" i="21"/>
  <c r="L27" i="21"/>
  <c r="K27" i="21"/>
  <c r="J27" i="21"/>
  <c r="N23" i="21"/>
  <c r="M23" i="21"/>
  <c r="L23" i="21"/>
  <c r="K23" i="21"/>
  <c r="J23" i="21"/>
  <c r="N22" i="21"/>
  <c r="M22" i="21"/>
  <c r="L22" i="21"/>
  <c r="K22" i="21"/>
  <c r="J22" i="21"/>
  <c r="N21" i="21"/>
  <c r="M21" i="21"/>
  <c r="L21" i="21"/>
  <c r="K21" i="21"/>
  <c r="J21" i="21"/>
  <c r="N20" i="21"/>
  <c r="M20" i="21"/>
  <c r="L20" i="21"/>
  <c r="K20" i="21"/>
  <c r="J20" i="21"/>
  <c r="N19" i="21"/>
  <c r="M19" i="21"/>
  <c r="L19" i="21"/>
  <c r="K19" i="21"/>
  <c r="J19" i="21"/>
  <c r="N18" i="21"/>
  <c r="M18" i="21"/>
  <c r="L18" i="21"/>
  <c r="K18" i="21"/>
  <c r="N34" i="24"/>
  <c r="M34" i="24"/>
  <c r="L34" i="24"/>
  <c r="K34" i="24"/>
  <c r="J34" i="24"/>
  <c r="N33" i="24"/>
  <c r="M33" i="24"/>
  <c r="L33" i="24"/>
  <c r="K33" i="24"/>
  <c r="J33" i="24"/>
  <c r="N32" i="24"/>
  <c r="M32" i="24"/>
  <c r="L32" i="24"/>
  <c r="K32" i="24"/>
  <c r="J32" i="24"/>
  <c r="N31" i="24"/>
  <c r="M31" i="24"/>
  <c r="L31" i="24"/>
  <c r="K31" i="24"/>
  <c r="J31" i="24"/>
  <c r="N30" i="24"/>
  <c r="M30" i="24"/>
  <c r="L30" i="24"/>
  <c r="K30" i="24"/>
  <c r="J30" i="24"/>
  <c r="N29" i="24"/>
  <c r="M29" i="24"/>
  <c r="L29" i="24"/>
  <c r="K29" i="24"/>
  <c r="J29" i="24"/>
  <c r="N28" i="24"/>
  <c r="M28" i="24"/>
  <c r="L28" i="24"/>
  <c r="K28" i="24"/>
  <c r="J28" i="24"/>
  <c r="N27" i="24"/>
  <c r="M27" i="24"/>
  <c r="L27" i="24"/>
  <c r="K27" i="24"/>
  <c r="J27" i="24"/>
  <c r="N26" i="24"/>
  <c r="M26" i="24"/>
  <c r="L26" i="24"/>
  <c r="K26" i="24"/>
  <c r="J26" i="24"/>
  <c r="N25" i="24"/>
  <c r="M25" i="24"/>
  <c r="L25" i="24"/>
  <c r="K25" i="24"/>
  <c r="J25" i="24"/>
  <c r="N24" i="24"/>
  <c r="M24" i="24"/>
  <c r="L24" i="24"/>
  <c r="K24" i="24"/>
  <c r="J24" i="24"/>
  <c r="N20" i="24"/>
  <c r="M20" i="24"/>
  <c r="L20" i="24"/>
  <c r="K20" i="24"/>
  <c r="J20" i="24"/>
  <c r="N19" i="24"/>
  <c r="M19" i="24"/>
  <c r="L19" i="24"/>
  <c r="K19" i="24"/>
  <c r="J19" i="24"/>
  <c r="N18" i="24"/>
  <c r="M18" i="24"/>
  <c r="L18" i="24"/>
  <c r="K18" i="24"/>
  <c r="J18" i="24"/>
  <c r="N17" i="24"/>
  <c r="M17" i="24"/>
  <c r="L17" i="24"/>
  <c r="K17" i="24"/>
  <c r="J17" i="24"/>
  <c r="N16" i="24"/>
  <c r="M16" i="24"/>
  <c r="L16" i="24"/>
  <c r="K16" i="24"/>
  <c r="J16" i="24"/>
  <c r="N15" i="24"/>
  <c r="M15" i="24"/>
  <c r="L15" i="24"/>
  <c r="K15" i="24"/>
  <c r="F32" i="17" l="1"/>
  <c r="G9" i="5" s="1"/>
  <c r="D32" i="17"/>
  <c r="E9" i="5" s="1"/>
  <c r="C32" i="17"/>
  <c r="I13" i="21"/>
  <c r="I10" i="24"/>
  <c r="C9" i="5" l="1"/>
  <c r="C11" i="17"/>
  <c r="V89" i="25"/>
  <c r="Q89" i="25"/>
  <c r="P89" i="25"/>
  <c r="O89" i="25"/>
  <c r="I89" i="25"/>
  <c r="H89" i="25"/>
  <c r="G89" i="25"/>
  <c r="G90" i="25" s="1"/>
  <c r="G93" i="25" s="1"/>
  <c r="D89" i="25"/>
  <c r="D90" i="25" s="1"/>
  <c r="D93" i="25" s="1"/>
  <c r="V78" i="25"/>
  <c r="S78" i="25"/>
  <c r="R78" i="25"/>
  <c r="R79" i="25" s="1"/>
  <c r="R82" i="25" s="1"/>
  <c r="K78" i="25"/>
  <c r="K79" i="25" s="1"/>
  <c r="K82" i="25" s="1"/>
  <c r="J78" i="25"/>
  <c r="J79" i="25" s="1"/>
  <c r="J82" i="25" s="1"/>
  <c r="D78" i="25"/>
  <c r="V68" i="25"/>
  <c r="V69" i="25" s="1"/>
  <c r="V72" i="25" s="1"/>
  <c r="U68" i="25"/>
  <c r="U69" i="25" s="1"/>
  <c r="U72" i="25" s="1"/>
  <c r="M68" i="25"/>
  <c r="E68" i="25"/>
  <c r="E69" i="25" s="1"/>
  <c r="E72" i="25" s="1"/>
  <c r="D68" i="25"/>
  <c r="V57" i="25"/>
  <c r="R57" i="25"/>
  <c r="Q57" i="25"/>
  <c r="P57" i="25"/>
  <c r="P58" i="25" s="1"/>
  <c r="P61" i="25" s="1"/>
  <c r="J57" i="25"/>
  <c r="I57" i="25"/>
  <c r="H57" i="25"/>
  <c r="D57" i="25"/>
  <c r="V47" i="25"/>
  <c r="U47" i="25"/>
  <c r="T47" i="25"/>
  <c r="T48" i="25" s="1"/>
  <c r="T51" i="25" s="1"/>
  <c r="S47" i="25"/>
  <c r="R47" i="25"/>
  <c r="Q47" i="25"/>
  <c r="P47" i="25"/>
  <c r="O47" i="25"/>
  <c r="N47" i="25"/>
  <c r="M47" i="25"/>
  <c r="L47" i="25"/>
  <c r="L48" i="25" s="1"/>
  <c r="L51" i="25" s="1"/>
  <c r="K47" i="25"/>
  <c r="J47" i="25"/>
  <c r="I47" i="25"/>
  <c r="H47" i="25"/>
  <c r="G47" i="25"/>
  <c r="F47" i="25"/>
  <c r="E47" i="25"/>
  <c r="D47" i="25"/>
  <c r="D48" i="25" s="1"/>
  <c r="D51" i="25" s="1"/>
  <c r="V37" i="25"/>
  <c r="U37" i="25"/>
  <c r="T37" i="25"/>
  <c r="S37" i="25"/>
  <c r="R37" i="25"/>
  <c r="Q37" i="25"/>
  <c r="P37" i="25"/>
  <c r="O37" i="25"/>
  <c r="N37" i="25"/>
  <c r="M37" i="25"/>
  <c r="L37" i="25"/>
  <c r="K37" i="25"/>
  <c r="J37" i="25"/>
  <c r="I37" i="25"/>
  <c r="H37" i="25"/>
  <c r="G37" i="25"/>
  <c r="G38" i="25" s="1"/>
  <c r="G41" i="25" s="1"/>
  <c r="F37" i="25"/>
  <c r="E37" i="25"/>
  <c r="D37" i="25"/>
  <c r="U91" i="25"/>
  <c r="U89" i="25" s="1"/>
  <c r="T91" i="25"/>
  <c r="T89" i="25" s="1"/>
  <c r="T90" i="25" s="1"/>
  <c r="T93" i="25" s="1"/>
  <c r="S91" i="25"/>
  <c r="S89" i="25" s="1"/>
  <c r="R91" i="25"/>
  <c r="R89" i="25" s="1"/>
  <c r="Q91" i="25"/>
  <c r="P91" i="25"/>
  <c r="O91" i="25"/>
  <c r="N91" i="25"/>
  <c r="N89" i="25" s="1"/>
  <c r="M91" i="25"/>
  <c r="M89" i="25" s="1"/>
  <c r="L91" i="25"/>
  <c r="L89" i="25" s="1"/>
  <c r="L90" i="25" s="1"/>
  <c r="L93" i="25" s="1"/>
  <c r="K91" i="25"/>
  <c r="K89" i="25" s="1"/>
  <c r="J91" i="25"/>
  <c r="J89" i="25" s="1"/>
  <c r="I91" i="25"/>
  <c r="H91" i="25"/>
  <c r="G91" i="25"/>
  <c r="F91" i="25"/>
  <c r="F89" i="25" s="1"/>
  <c r="E91" i="25"/>
  <c r="E89" i="25" s="1"/>
  <c r="U80" i="25"/>
  <c r="U78" i="25" s="1"/>
  <c r="T80" i="25"/>
  <c r="T78" i="25" s="1"/>
  <c r="S80" i="25"/>
  <c r="R80" i="25"/>
  <c r="Q80" i="25"/>
  <c r="Q78" i="25" s="1"/>
  <c r="P80" i="25"/>
  <c r="P78" i="25" s="1"/>
  <c r="O80" i="25"/>
  <c r="O78" i="25" s="1"/>
  <c r="O79" i="25" s="1"/>
  <c r="O82" i="25" s="1"/>
  <c r="N80" i="25"/>
  <c r="N78" i="25" s="1"/>
  <c r="M80" i="25"/>
  <c r="M78" i="25" s="1"/>
  <c r="L80" i="25"/>
  <c r="L78" i="25" s="1"/>
  <c r="K80" i="25"/>
  <c r="J80" i="25"/>
  <c r="I80" i="25"/>
  <c r="I78" i="25" s="1"/>
  <c r="H80" i="25"/>
  <c r="H78" i="25" s="1"/>
  <c r="G80" i="25"/>
  <c r="G78" i="25" s="1"/>
  <c r="G79" i="25" s="1"/>
  <c r="G82" i="25" s="1"/>
  <c r="F80" i="25"/>
  <c r="F78" i="25" s="1"/>
  <c r="E80" i="25"/>
  <c r="E78" i="25" s="1"/>
  <c r="S79" i="25"/>
  <c r="S82" i="25" s="1"/>
  <c r="U70" i="25"/>
  <c r="T70" i="25"/>
  <c r="T68" i="25" s="1"/>
  <c r="S70" i="25"/>
  <c r="S68" i="25" s="1"/>
  <c r="R70" i="25"/>
  <c r="R68" i="25" s="1"/>
  <c r="R69" i="25" s="1"/>
  <c r="R72" i="25" s="1"/>
  <c r="Q70" i="25"/>
  <c r="Q68" i="25" s="1"/>
  <c r="P70" i="25"/>
  <c r="P68" i="25" s="1"/>
  <c r="O70" i="25"/>
  <c r="O68" i="25" s="1"/>
  <c r="N70" i="25"/>
  <c r="M70" i="25"/>
  <c r="M69" i="25" s="1"/>
  <c r="M72" i="25" s="1"/>
  <c r="L70" i="25"/>
  <c r="L68" i="25" s="1"/>
  <c r="K70" i="25"/>
  <c r="K68" i="25" s="1"/>
  <c r="J70" i="25"/>
  <c r="J68" i="25" s="1"/>
  <c r="J69" i="25" s="1"/>
  <c r="J72" i="25" s="1"/>
  <c r="I70" i="25"/>
  <c r="I68" i="25" s="1"/>
  <c r="H70" i="25"/>
  <c r="H68" i="25" s="1"/>
  <c r="G70" i="25"/>
  <c r="G68" i="25" s="1"/>
  <c r="F70" i="25"/>
  <c r="F68" i="25" s="1"/>
  <c r="E70" i="25"/>
  <c r="U59" i="25"/>
  <c r="U57" i="25" s="1"/>
  <c r="T59" i="25"/>
  <c r="T57" i="25" s="1"/>
  <c r="S59" i="25"/>
  <c r="S57" i="25" s="1"/>
  <c r="R59" i="25"/>
  <c r="Q59" i="25"/>
  <c r="P59" i="25"/>
  <c r="O59" i="25"/>
  <c r="O57" i="25" s="1"/>
  <c r="N59" i="25"/>
  <c r="N57" i="25" s="1"/>
  <c r="M59" i="25"/>
  <c r="M57" i="25" s="1"/>
  <c r="M58" i="25" s="1"/>
  <c r="M61" i="25" s="1"/>
  <c r="L59" i="25"/>
  <c r="L57" i="25" s="1"/>
  <c r="K59" i="25"/>
  <c r="K57" i="25" s="1"/>
  <c r="J59" i="25"/>
  <c r="I59" i="25"/>
  <c r="H59" i="25"/>
  <c r="H58" i="25" s="1"/>
  <c r="H61" i="25" s="1"/>
  <c r="G59" i="25"/>
  <c r="G57" i="25" s="1"/>
  <c r="F59" i="25"/>
  <c r="F57" i="25" s="1"/>
  <c r="E59" i="25"/>
  <c r="U49" i="25"/>
  <c r="T49" i="25"/>
  <c r="S49" i="25"/>
  <c r="R49" i="25"/>
  <c r="Q49" i="25"/>
  <c r="P49" i="25"/>
  <c r="O49" i="25"/>
  <c r="N49" i="25"/>
  <c r="M49" i="25"/>
  <c r="L49" i="25"/>
  <c r="K49" i="25"/>
  <c r="J49" i="25"/>
  <c r="I49" i="25"/>
  <c r="H49" i="25"/>
  <c r="G49" i="25"/>
  <c r="F49" i="25"/>
  <c r="E49" i="25"/>
  <c r="S48" i="25"/>
  <c r="S51" i="25" s="1"/>
  <c r="K48" i="25"/>
  <c r="K51" i="25" s="1"/>
  <c r="U39" i="25"/>
  <c r="T39" i="25"/>
  <c r="S39" i="25"/>
  <c r="S38" i="25" s="1"/>
  <c r="S41" i="25" s="1"/>
  <c r="R39" i="25"/>
  <c r="Q39" i="25"/>
  <c r="P39" i="25"/>
  <c r="O39" i="25"/>
  <c r="N39" i="25"/>
  <c r="M39" i="25"/>
  <c r="L39" i="25"/>
  <c r="K39" i="25"/>
  <c r="K38" i="25" s="1"/>
  <c r="K41" i="25" s="1"/>
  <c r="J39" i="25"/>
  <c r="I39" i="25"/>
  <c r="H39" i="25"/>
  <c r="G39" i="25"/>
  <c r="F39" i="25"/>
  <c r="E39" i="25"/>
  <c r="V38" i="25"/>
  <c r="V41" i="25" s="1"/>
  <c r="N38" i="25"/>
  <c r="N41" i="25" s="1"/>
  <c r="F38" i="25"/>
  <c r="F41" i="25" s="1"/>
  <c r="U30" i="25"/>
  <c r="T30" i="25"/>
  <c r="Q30" i="25"/>
  <c r="M30" i="25"/>
  <c r="L30" i="25"/>
  <c r="I30" i="25"/>
  <c r="E30" i="25"/>
  <c r="V30" i="25"/>
  <c r="N30" i="25"/>
  <c r="G30" i="25"/>
  <c r="F30" i="25"/>
  <c r="V79" i="25"/>
  <c r="V82" i="25" s="1"/>
  <c r="U91" i="18"/>
  <c r="T91" i="18"/>
  <c r="S91" i="18"/>
  <c r="R91" i="18"/>
  <c r="Q91" i="18"/>
  <c r="P91" i="18"/>
  <c r="O91" i="18"/>
  <c r="N91" i="18"/>
  <c r="M91" i="18"/>
  <c r="L91" i="18"/>
  <c r="K91" i="18"/>
  <c r="J91" i="18"/>
  <c r="I91" i="18"/>
  <c r="H91" i="18"/>
  <c r="G91" i="18"/>
  <c r="F91" i="18"/>
  <c r="E91" i="18"/>
  <c r="D89" i="18"/>
  <c r="D90" i="18" s="1"/>
  <c r="D93" i="18" s="1"/>
  <c r="U80" i="18"/>
  <c r="T80" i="18"/>
  <c r="S80" i="18"/>
  <c r="R80" i="18"/>
  <c r="Q80" i="18"/>
  <c r="P80" i="18"/>
  <c r="O80" i="18"/>
  <c r="N80" i="18"/>
  <c r="M80" i="18"/>
  <c r="L80" i="18"/>
  <c r="K80" i="18"/>
  <c r="J80" i="18"/>
  <c r="I80" i="18"/>
  <c r="H80" i="18"/>
  <c r="G80" i="18"/>
  <c r="F80" i="18"/>
  <c r="E80" i="18"/>
  <c r="V78" i="18"/>
  <c r="V79" i="18" s="1"/>
  <c r="V82" i="18" s="1"/>
  <c r="U70" i="18"/>
  <c r="T70" i="18"/>
  <c r="S70" i="18"/>
  <c r="R70" i="18"/>
  <c r="Q70" i="18"/>
  <c r="P70" i="18"/>
  <c r="O70" i="18"/>
  <c r="N70" i="18"/>
  <c r="M70" i="18"/>
  <c r="L70" i="18"/>
  <c r="K70" i="18"/>
  <c r="J70" i="18"/>
  <c r="I70" i="18"/>
  <c r="H70" i="18"/>
  <c r="G70" i="18"/>
  <c r="F70" i="18"/>
  <c r="E70" i="18"/>
  <c r="J68" i="18"/>
  <c r="J69" i="18" s="1"/>
  <c r="J72" i="18" s="1"/>
  <c r="U59" i="18"/>
  <c r="T59" i="18"/>
  <c r="S59" i="18"/>
  <c r="R59" i="18"/>
  <c r="Q59" i="18"/>
  <c r="P59" i="18"/>
  <c r="O59" i="18"/>
  <c r="N59" i="18"/>
  <c r="M59" i="18"/>
  <c r="L59" i="18"/>
  <c r="K59" i="18"/>
  <c r="J59" i="18"/>
  <c r="I59" i="18"/>
  <c r="H59" i="18"/>
  <c r="G59" i="18"/>
  <c r="F59" i="18"/>
  <c r="E59" i="18"/>
  <c r="U49" i="18"/>
  <c r="T49" i="18"/>
  <c r="S49" i="18"/>
  <c r="R49" i="18"/>
  <c r="Q49" i="18"/>
  <c r="P49" i="18"/>
  <c r="O49" i="18"/>
  <c r="N49" i="18"/>
  <c r="M49" i="18"/>
  <c r="L49" i="18"/>
  <c r="K49" i="18"/>
  <c r="J49" i="18"/>
  <c r="I49" i="18"/>
  <c r="H49" i="18"/>
  <c r="G49" i="18"/>
  <c r="F49" i="18"/>
  <c r="E49" i="18"/>
  <c r="H47" i="18"/>
  <c r="G47" i="18"/>
  <c r="D47" i="18"/>
  <c r="D48" i="18" s="1"/>
  <c r="D51" i="18" s="1"/>
  <c r="U39" i="18"/>
  <c r="T39" i="18"/>
  <c r="S39" i="18"/>
  <c r="R39" i="18"/>
  <c r="Q39" i="18"/>
  <c r="P39" i="18"/>
  <c r="O39" i="18"/>
  <c r="O38" i="18" s="1"/>
  <c r="O41" i="18" s="1"/>
  <c r="N39" i="18"/>
  <c r="M39" i="18"/>
  <c r="L39" i="18"/>
  <c r="K39" i="18"/>
  <c r="J39" i="18"/>
  <c r="I39" i="18"/>
  <c r="H39" i="18"/>
  <c r="G39" i="18"/>
  <c r="F39" i="18"/>
  <c r="E39" i="18"/>
  <c r="O37" i="18"/>
  <c r="K37" i="18"/>
  <c r="K38" i="18" s="1"/>
  <c r="K41" i="18" s="1"/>
  <c r="J37" i="18"/>
  <c r="S30" i="18"/>
  <c r="R30" i="18"/>
  <c r="J30" i="18"/>
  <c r="O30" i="18"/>
  <c r="K30" i="18"/>
  <c r="V89" i="18"/>
  <c r="V90" i="18" s="1"/>
  <c r="V93" i="18" s="1"/>
  <c r="U37" i="18"/>
  <c r="S89" i="18"/>
  <c r="R47" i="18"/>
  <c r="Q78" i="18"/>
  <c r="P78" i="18"/>
  <c r="P79" i="18" s="1"/>
  <c r="P82" i="18" s="1"/>
  <c r="O47" i="18"/>
  <c r="M37" i="18"/>
  <c r="K89" i="18"/>
  <c r="J47" i="18"/>
  <c r="I78" i="18"/>
  <c r="H78" i="18"/>
  <c r="H79" i="18" s="1"/>
  <c r="H82" i="18" s="1"/>
  <c r="G78" i="18"/>
  <c r="G79" i="18" s="1"/>
  <c r="G82" i="18" s="1"/>
  <c r="F78" i="18"/>
  <c r="E37" i="18"/>
  <c r="D68" i="18"/>
  <c r="D69" i="18" s="1"/>
  <c r="D72" i="18" s="1"/>
  <c r="N68" i="25" l="1"/>
  <c r="N69" i="25" s="1"/>
  <c r="N72" i="25" s="1"/>
  <c r="H48" i="25"/>
  <c r="H51" i="25" s="1"/>
  <c r="P48" i="25"/>
  <c r="P51" i="25" s="1"/>
  <c r="U58" i="25"/>
  <c r="U61" i="25" s="1"/>
  <c r="E57" i="25"/>
  <c r="E58" i="25" s="1"/>
  <c r="E61" i="25" s="1"/>
  <c r="F69" i="25"/>
  <c r="F72" i="25" s="1"/>
  <c r="H48" i="18"/>
  <c r="H51" i="18" s="1"/>
  <c r="Q38" i="25"/>
  <c r="Q41" i="25" s="1"/>
  <c r="I69" i="25"/>
  <c r="I72" i="25" s="1"/>
  <c r="Q69" i="25"/>
  <c r="Q72" i="25" s="1"/>
  <c r="F79" i="25"/>
  <c r="F82" i="25" s="1"/>
  <c r="N79" i="25"/>
  <c r="N82" i="25" s="1"/>
  <c r="D30" i="25"/>
  <c r="D38" i="25"/>
  <c r="D41" i="25" s="1"/>
  <c r="L38" i="25"/>
  <c r="L41" i="25" s="1"/>
  <c r="T38" i="25"/>
  <c r="T41" i="25" s="1"/>
  <c r="I48" i="25"/>
  <c r="I51" i="25" s="1"/>
  <c r="Q48" i="25"/>
  <c r="Q51" i="25" s="1"/>
  <c r="F58" i="25"/>
  <c r="F61" i="25" s="1"/>
  <c r="N58" i="25"/>
  <c r="N61" i="25" s="1"/>
  <c r="V58" i="25"/>
  <c r="V61" i="25" s="1"/>
  <c r="K69" i="25"/>
  <c r="K72" i="25" s="1"/>
  <c r="S69" i="25"/>
  <c r="S72" i="25" s="1"/>
  <c r="H79" i="25"/>
  <c r="H82" i="25" s="1"/>
  <c r="P79" i="25"/>
  <c r="P82" i="25" s="1"/>
  <c r="E90" i="25"/>
  <c r="E93" i="25" s="1"/>
  <c r="M90" i="25"/>
  <c r="M93" i="25" s="1"/>
  <c r="U90" i="25"/>
  <c r="U93" i="25" s="1"/>
  <c r="O90" i="25"/>
  <c r="O93" i="25" s="1"/>
  <c r="E38" i="25"/>
  <c r="E41" i="25" s="1"/>
  <c r="M38" i="25"/>
  <c r="M41" i="25" s="1"/>
  <c r="U38" i="25"/>
  <c r="U41" i="25" s="1"/>
  <c r="J48" i="25"/>
  <c r="J51" i="25" s="1"/>
  <c r="R48" i="25"/>
  <c r="R51" i="25" s="1"/>
  <c r="G58" i="25"/>
  <c r="G61" i="25" s="1"/>
  <c r="O58" i="25"/>
  <c r="O61" i="25" s="1"/>
  <c r="D69" i="25"/>
  <c r="D72" i="25" s="1"/>
  <c r="L69" i="25"/>
  <c r="L72" i="25" s="1"/>
  <c r="T69" i="25"/>
  <c r="T72" i="25" s="1"/>
  <c r="I79" i="25"/>
  <c r="I82" i="25" s="1"/>
  <c r="Q79" i="25"/>
  <c r="Q82" i="25" s="1"/>
  <c r="F90" i="25"/>
  <c r="F93" i="25" s="1"/>
  <c r="N90" i="25"/>
  <c r="N93" i="25" s="1"/>
  <c r="V90" i="25"/>
  <c r="V93" i="25" s="1"/>
  <c r="O38" i="25"/>
  <c r="O41" i="25" s="1"/>
  <c r="I58" i="25"/>
  <c r="I61" i="25" s="1"/>
  <c r="H90" i="25"/>
  <c r="H93" i="25" s="1"/>
  <c r="P90" i="25"/>
  <c r="P93" i="25" s="1"/>
  <c r="H30" i="25"/>
  <c r="P30" i="25"/>
  <c r="H38" i="25"/>
  <c r="H41" i="25" s="1"/>
  <c r="P38" i="25"/>
  <c r="P41" i="25" s="1"/>
  <c r="E48" i="25"/>
  <c r="E51" i="25" s="1"/>
  <c r="M48" i="25"/>
  <c r="M51" i="25" s="1"/>
  <c r="U48" i="25"/>
  <c r="U51" i="25" s="1"/>
  <c r="J58" i="25"/>
  <c r="J61" i="25" s="1"/>
  <c r="R58" i="25"/>
  <c r="R61" i="25" s="1"/>
  <c r="G69" i="25"/>
  <c r="G72" i="25" s="1"/>
  <c r="O69" i="25"/>
  <c r="O72" i="25" s="1"/>
  <c r="D79" i="25"/>
  <c r="D82" i="25" s="1"/>
  <c r="L79" i="25"/>
  <c r="L82" i="25" s="1"/>
  <c r="T79" i="25"/>
  <c r="T82" i="25" s="1"/>
  <c r="I90" i="25"/>
  <c r="I93" i="25" s="1"/>
  <c r="Q90" i="25"/>
  <c r="Q93" i="25" s="1"/>
  <c r="I38" i="25"/>
  <c r="I41" i="25" s="1"/>
  <c r="F48" i="25"/>
  <c r="F51" i="25" s="1"/>
  <c r="N48" i="25"/>
  <c r="N51" i="25" s="1"/>
  <c r="V48" i="25"/>
  <c r="V51" i="25" s="1"/>
  <c r="K58" i="25"/>
  <c r="K61" i="25" s="1"/>
  <c r="S58" i="25"/>
  <c r="S61" i="25" s="1"/>
  <c r="H69" i="25"/>
  <c r="H72" i="25" s="1"/>
  <c r="P69" i="25"/>
  <c r="P72" i="25" s="1"/>
  <c r="E79" i="25"/>
  <c r="E82" i="25" s="1"/>
  <c r="M79" i="25"/>
  <c r="M82" i="25" s="1"/>
  <c r="U79" i="25"/>
  <c r="U82" i="25" s="1"/>
  <c r="J90" i="25"/>
  <c r="J93" i="25" s="1"/>
  <c r="R90" i="25"/>
  <c r="R93" i="25" s="1"/>
  <c r="Q58" i="25"/>
  <c r="Q61" i="25" s="1"/>
  <c r="J30" i="25"/>
  <c r="R30" i="25"/>
  <c r="J38" i="25"/>
  <c r="J41" i="25" s="1"/>
  <c r="R38" i="25"/>
  <c r="R41" i="25" s="1"/>
  <c r="G48" i="25"/>
  <c r="G51" i="25" s="1"/>
  <c r="O48" i="25"/>
  <c r="O51" i="25" s="1"/>
  <c r="D58" i="25"/>
  <c r="D61" i="25" s="1"/>
  <c r="L58" i="25"/>
  <c r="L61" i="25" s="1"/>
  <c r="T58" i="25"/>
  <c r="T61" i="25" s="1"/>
  <c r="K90" i="25"/>
  <c r="K93" i="25" s="1"/>
  <c r="S90" i="25"/>
  <c r="S93" i="25" s="1"/>
  <c r="O30" i="25"/>
  <c r="K30" i="25"/>
  <c r="S30" i="25"/>
  <c r="Q30" i="18"/>
  <c r="L68" i="18"/>
  <c r="L69" i="18" s="1"/>
  <c r="L72" i="18" s="1"/>
  <c r="T68" i="18"/>
  <c r="R37" i="18"/>
  <c r="L47" i="18"/>
  <c r="L48" i="18" s="1"/>
  <c r="L51" i="18" s="1"/>
  <c r="D57" i="18"/>
  <c r="D58" i="18" s="1"/>
  <c r="D61" i="18" s="1"/>
  <c r="K68" i="18"/>
  <c r="K69" i="18" s="1"/>
  <c r="K72" i="18" s="1"/>
  <c r="E30" i="18"/>
  <c r="M30" i="18"/>
  <c r="U30" i="18"/>
  <c r="S37" i="18"/>
  <c r="S38" i="18" s="1"/>
  <c r="S41" i="18" s="1"/>
  <c r="J38" i="18"/>
  <c r="J41" i="18" s="1"/>
  <c r="R38" i="18"/>
  <c r="R41" i="18" s="1"/>
  <c r="G48" i="18"/>
  <c r="G51" i="18" s="1"/>
  <c r="O48" i="18"/>
  <c r="O51" i="18" s="1"/>
  <c r="L57" i="18"/>
  <c r="L58" i="18" s="1"/>
  <c r="L61" i="18" s="1"/>
  <c r="L89" i="18"/>
  <c r="L90" i="18" s="1"/>
  <c r="L93" i="18" s="1"/>
  <c r="I30" i="18"/>
  <c r="T69" i="18"/>
  <c r="T72" i="18" s="1"/>
  <c r="P47" i="18"/>
  <c r="P48" i="18" s="1"/>
  <c r="P51" i="18" s="1"/>
  <c r="T57" i="18"/>
  <c r="T58" i="18" s="1"/>
  <c r="T61" i="18" s="1"/>
  <c r="K90" i="18"/>
  <c r="K93" i="18" s="1"/>
  <c r="S90" i="18"/>
  <c r="S93" i="18" s="1"/>
  <c r="S68" i="18"/>
  <c r="S69" i="18" s="1"/>
  <c r="S72" i="18" s="1"/>
  <c r="R68" i="18"/>
  <c r="R69" i="18" s="1"/>
  <c r="R72" i="18" s="1"/>
  <c r="F79" i="18"/>
  <c r="F82" i="18" s="1"/>
  <c r="F89" i="18"/>
  <c r="F90" i="18" s="1"/>
  <c r="F93" i="18" s="1"/>
  <c r="N89" i="18"/>
  <c r="N90" i="18" s="1"/>
  <c r="N93" i="18" s="1"/>
  <c r="G57" i="18"/>
  <c r="G58" i="18" s="1"/>
  <c r="G61" i="18" s="1"/>
  <c r="O57" i="18"/>
  <c r="O58" i="18" s="1"/>
  <c r="O61" i="18" s="1"/>
  <c r="G30" i="18"/>
  <c r="T47" i="18"/>
  <c r="T48" i="18" s="1"/>
  <c r="T51" i="18" s="1"/>
  <c r="N78" i="18"/>
  <c r="N79" i="18" s="1"/>
  <c r="N82" i="18" s="1"/>
  <c r="T89" i="18"/>
  <c r="T90" i="18" s="1"/>
  <c r="T93" i="18" s="1"/>
  <c r="Q68" i="18"/>
  <c r="Q69" i="18" s="1"/>
  <c r="Q72" i="18" s="1"/>
  <c r="H30" i="18"/>
  <c r="P30" i="18"/>
  <c r="G37" i="18"/>
  <c r="G38" i="18" s="1"/>
  <c r="G41" i="18" s="1"/>
  <c r="I68" i="18"/>
  <c r="I69" i="18" s="1"/>
  <c r="I72" i="18" s="1"/>
  <c r="O78" i="18"/>
  <c r="O79" i="18" s="1"/>
  <c r="O82" i="18" s="1"/>
  <c r="I79" i="18"/>
  <c r="I82" i="18" s="1"/>
  <c r="Q79" i="18"/>
  <c r="Q82" i="18" s="1"/>
  <c r="E38" i="18"/>
  <c r="E41" i="18" s="1"/>
  <c r="M38" i="18"/>
  <c r="M41" i="18" s="1"/>
  <c r="U38" i="18"/>
  <c r="U41" i="18" s="1"/>
  <c r="J48" i="18"/>
  <c r="J51" i="18" s="1"/>
  <c r="R48" i="18"/>
  <c r="R51" i="18" s="1"/>
  <c r="F30" i="18"/>
  <c r="N30" i="18"/>
  <c r="V30" i="18"/>
  <c r="F37" i="18"/>
  <c r="F38" i="18" s="1"/>
  <c r="F41" i="18" s="1"/>
  <c r="N37" i="18"/>
  <c r="N38" i="18" s="1"/>
  <c r="N41" i="18" s="1"/>
  <c r="V37" i="18"/>
  <c r="V38" i="18" s="1"/>
  <c r="V41" i="18" s="1"/>
  <c r="K47" i="18"/>
  <c r="K48" i="18" s="1"/>
  <c r="K51" i="18" s="1"/>
  <c r="S47" i="18"/>
  <c r="S48" i="18" s="1"/>
  <c r="S51" i="18" s="1"/>
  <c r="H57" i="18"/>
  <c r="H58" i="18" s="1"/>
  <c r="H61" i="18" s="1"/>
  <c r="P57" i="18"/>
  <c r="P58" i="18" s="1"/>
  <c r="P61" i="18" s="1"/>
  <c r="E68" i="18"/>
  <c r="E69" i="18" s="1"/>
  <c r="E72" i="18" s="1"/>
  <c r="M68" i="18"/>
  <c r="M69" i="18" s="1"/>
  <c r="M72" i="18" s="1"/>
  <c r="U68" i="18"/>
  <c r="U69" i="18" s="1"/>
  <c r="U72" i="18" s="1"/>
  <c r="J78" i="18"/>
  <c r="J79" i="18" s="1"/>
  <c r="J82" i="18" s="1"/>
  <c r="R78" i="18"/>
  <c r="R79" i="18" s="1"/>
  <c r="R82" i="18" s="1"/>
  <c r="G89" i="18"/>
  <c r="G90" i="18" s="1"/>
  <c r="G93" i="18" s="1"/>
  <c r="O89" i="18"/>
  <c r="O90" i="18" s="1"/>
  <c r="O93" i="18" s="1"/>
  <c r="I57" i="18"/>
  <c r="I58" i="18" s="1"/>
  <c r="I61" i="18" s="1"/>
  <c r="Q57" i="18"/>
  <c r="Q58" i="18" s="1"/>
  <c r="Q61" i="18" s="1"/>
  <c r="F68" i="18"/>
  <c r="F69" i="18" s="1"/>
  <c r="F72" i="18" s="1"/>
  <c r="N68" i="18"/>
  <c r="N69" i="18" s="1"/>
  <c r="N72" i="18" s="1"/>
  <c r="V68" i="18"/>
  <c r="V69" i="18" s="1"/>
  <c r="V72" i="18" s="1"/>
  <c r="K78" i="18"/>
  <c r="K79" i="18" s="1"/>
  <c r="K82" i="18" s="1"/>
  <c r="S78" i="18"/>
  <c r="S79" i="18" s="1"/>
  <c r="S82" i="18" s="1"/>
  <c r="H89" i="18"/>
  <c r="H90" i="18" s="1"/>
  <c r="H93" i="18" s="1"/>
  <c r="P89" i="18"/>
  <c r="P90" i="18" s="1"/>
  <c r="P93" i="18" s="1"/>
  <c r="E57" i="18"/>
  <c r="E58" i="18" s="1"/>
  <c r="E61" i="18" s="1"/>
  <c r="U57" i="18"/>
  <c r="U58" i="18" s="1"/>
  <c r="U61" i="18" s="1"/>
  <c r="H37" i="18"/>
  <c r="H38" i="18" s="1"/>
  <c r="H41" i="18" s="1"/>
  <c r="P37" i="18"/>
  <c r="P38" i="18" s="1"/>
  <c r="P41" i="18" s="1"/>
  <c r="E47" i="18"/>
  <c r="E48" i="18" s="1"/>
  <c r="E51" i="18" s="1"/>
  <c r="M47" i="18"/>
  <c r="M48" i="18" s="1"/>
  <c r="M51" i="18" s="1"/>
  <c r="U47" i="18"/>
  <c r="U48" i="18" s="1"/>
  <c r="U51" i="18" s="1"/>
  <c r="J57" i="18"/>
  <c r="J58" i="18" s="1"/>
  <c r="J61" i="18" s="1"/>
  <c r="R57" i="18"/>
  <c r="R58" i="18" s="1"/>
  <c r="R61" i="18" s="1"/>
  <c r="G68" i="18"/>
  <c r="G69" i="18" s="1"/>
  <c r="G72" i="18" s="1"/>
  <c r="O68" i="18"/>
  <c r="O69" i="18" s="1"/>
  <c r="O72" i="18" s="1"/>
  <c r="D78" i="18"/>
  <c r="D79" i="18" s="1"/>
  <c r="D82" i="18" s="1"/>
  <c r="L78" i="18"/>
  <c r="L79" i="18" s="1"/>
  <c r="L82" i="18" s="1"/>
  <c r="T78" i="18"/>
  <c r="T79" i="18" s="1"/>
  <c r="T82" i="18" s="1"/>
  <c r="I89" i="18"/>
  <c r="I90" i="18" s="1"/>
  <c r="I93" i="18" s="1"/>
  <c r="Q89" i="18"/>
  <c r="Q90" i="18" s="1"/>
  <c r="Q93" i="18" s="1"/>
  <c r="M57" i="18"/>
  <c r="M58" i="18" s="1"/>
  <c r="M61" i="18" s="1"/>
  <c r="I37" i="18"/>
  <c r="I38" i="18" s="1"/>
  <c r="I41" i="18" s="1"/>
  <c r="Q37" i="18"/>
  <c r="Q38" i="18" s="1"/>
  <c r="Q41" i="18" s="1"/>
  <c r="F47" i="18"/>
  <c r="F48" i="18" s="1"/>
  <c r="F51" i="18" s="1"/>
  <c r="N47" i="18"/>
  <c r="N48" i="18" s="1"/>
  <c r="N51" i="18" s="1"/>
  <c r="V47" i="18"/>
  <c r="V48" i="18" s="1"/>
  <c r="V51" i="18" s="1"/>
  <c r="K57" i="18"/>
  <c r="K58" i="18" s="1"/>
  <c r="K61" i="18" s="1"/>
  <c r="S57" i="18"/>
  <c r="S58" i="18" s="1"/>
  <c r="S61" i="18" s="1"/>
  <c r="H68" i="18"/>
  <c r="H69" i="18" s="1"/>
  <c r="H72" i="18" s="1"/>
  <c r="P68" i="18"/>
  <c r="P69" i="18" s="1"/>
  <c r="P72" i="18" s="1"/>
  <c r="E78" i="18"/>
  <c r="E79" i="18" s="1"/>
  <c r="E82" i="18" s="1"/>
  <c r="M78" i="18"/>
  <c r="M79" i="18" s="1"/>
  <c r="M82" i="18" s="1"/>
  <c r="U78" i="18"/>
  <c r="U79" i="18" s="1"/>
  <c r="U82" i="18" s="1"/>
  <c r="J89" i="18"/>
  <c r="J90" i="18" s="1"/>
  <c r="J93" i="18" s="1"/>
  <c r="R89" i="18"/>
  <c r="R90" i="18" s="1"/>
  <c r="R93" i="18" s="1"/>
  <c r="D30" i="18"/>
  <c r="L30" i="18"/>
  <c r="T30" i="18"/>
  <c r="D37" i="18"/>
  <c r="D38" i="18" s="1"/>
  <c r="D41" i="18" s="1"/>
  <c r="L37" i="18"/>
  <c r="L38" i="18" s="1"/>
  <c r="L41" i="18" s="1"/>
  <c r="T37" i="18"/>
  <c r="T38" i="18" s="1"/>
  <c r="T41" i="18" s="1"/>
  <c r="I47" i="18"/>
  <c r="I48" i="18" s="1"/>
  <c r="I51" i="18" s="1"/>
  <c r="Q47" i="18"/>
  <c r="Q48" i="18" s="1"/>
  <c r="Q51" i="18" s="1"/>
  <c r="F57" i="18"/>
  <c r="F58" i="18" s="1"/>
  <c r="F61" i="18" s="1"/>
  <c r="N57" i="18"/>
  <c r="N58" i="18" s="1"/>
  <c r="N61" i="18" s="1"/>
  <c r="V57" i="18"/>
  <c r="V58" i="18" s="1"/>
  <c r="V61" i="18" s="1"/>
  <c r="E89" i="18"/>
  <c r="E90" i="18" s="1"/>
  <c r="E93" i="18" s="1"/>
  <c r="M89" i="18"/>
  <c r="M90" i="18" s="1"/>
  <c r="M93" i="18" s="1"/>
  <c r="U89" i="18"/>
  <c r="U90" i="18" s="1"/>
  <c r="U93" i="18" s="1"/>
  <c r="D94" i="25" l="1"/>
  <c r="D52" i="25"/>
  <c r="D62" i="25"/>
  <c r="D42" i="25"/>
  <c r="D73" i="25"/>
  <c r="D31" i="25"/>
  <c r="D83" i="25"/>
  <c r="D62" i="18"/>
  <c r="D52" i="18"/>
  <c r="D94" i="18"/>
  <c r="D73" i="18"/>
  <c r="D83" i="18"/>
  <c r="D42" i="18"/>
  <c r="D31" i="18"/>
  <c r="D102" i="25" l="1"/>
  <c r="E102" i="18" s="1"/>
  <c r="D101" i="25"/>
  <c r="E101" i="18" s="1"/>
  <c r="D98" i="25"/>
  <c r="E98" i="18" s="1"/>
  <c r="D100" i="25"/>
  <c r="E100" i="18" s="1"/>
  <c r="D99" i="25"/>
  <c r="E99" i="18" s="1"/>
  <c r="D103" i="25"/>
  <c r="E103" i="18" s="1"/>
  <c r="D98" i="18"/>
  <c r="F98" i="18" s="1"/>
  <c r="D102" i="18"/>
  <c r="F102" i="18" s="1"/>
  <c r="D101" i="18"/>
  <c r="D99" i="18"/>
  <c r="D103" i="18"/>
  <c r="D100" i="18"/>
  <c r="F100" i="18" s="1"/>
  <c r="F103" i="18" l="1"/>
  <c r="F99" i="18"/>
  <c r="F101" i="18"/>
  <c r="G5" i="23"/>
  <c r="F5" i="23"/>
  <c r="E5" i="23"/>
  <c r="D5" i="23"/>
  <c r="G5" i="22"/>
  <c r="F5" i="22"/>
  <c r="E5" i="22"/>
  <c r="D5" i="22"/>
  <c r="C99" i="23"/>
  <c r="I37" i="6" s="1"/>
  <c r="C98" i="23"/>
  <c r="I36" i="6" s="1"/>
  <c r="C97" i="23"/>
  <c r="I35" i="6" s="1"/>
  <c r="C103" i="23"/>
  <c r="C102" i="23"/>
  <c r="C101" i="23"/>
  <c r="I39" i="6" s="1"/>
  <c r="C100" i="23"/>
  <c r="I38" i="6" s="1"/>
  <c r="C96" i="23"/>
  <c r="C95" i="23"/>
  <c r="C92" i="23"/>
  <c r="C91" i="23"/>
  <c r="C90" i="23"/>
  <c r="C88" i="23"/>
  <c r="C87" i="23"/>
  <c r="C86" i="23"/>
  <c r="C84" i="23"/>
  <c r="C83" i="23"/>
  <c r="C82" i="23"/>
  <c r="C94" i="23"/>
  <c r="C93" i="23"/>
  <c r="C89" i="23"/>
  <c r="C85" i="23"/>
  <c r="C81" i="23"/>
  <c r="C79" i="23"/>
  <c r="B8" i="8" s="1"/>
  <c r="C78" i="23"/>
  <c r="I33" i="6" s="1"/>
  <c r="C77" i="23"/>
  <c r="C76" i="23"/>
  <c r="C75" i="23"/>
  <c r="C74" i="23"/>
  <c r="C72" i="23"/>
  <c r="C71" i="23"/>
  <c r="C70" i="23"/>
  <c r="C69" i="23"/>
  <c r="I20" i="6" s="1"/>
  <c r="C68" i="23"/>
  <c r="I18" i="6" s="1"/>
  <c r="C73" i="23"/>
  <c r="C67" i="23"/>
  <c r="C66" i="23"/>
  <c r="C65" i="23"/>
  <c r="O32" i="6" s="1"/>
  <c r="C64" i="23"/>
  <c r="O31" i="6" s="1"/>
  <c r="C63" i="23"/>
  <c r="O30" i="6" s="1"/>
  <c r="C62" i="23"/>
  <c r="O29" i="6" s="1"/>
  <c r="C61" i="23"/>
  <c r="O28" i="6" s="1"/>
  <c r="C60" i="23"/>
  <c r="O27" i="6" s="1"/>
  <c r="C59" i="23"/>
  <c r="O26" i="6" s="1"/>
  <c r="C58" i="23"/>
  <c r="O25" i="6" s="1"/>
  <c r="C57" i="23"/>
  <c r="O24" i="6" s="1"/>
  <c r="C56" i="23"/>
  <c r="O23" i="6" s="1"/>
  <c r="C55" i="23"/>
  <c r="O22" i="6" s="1"/>
  <c r="C54" i="23"/>
  <c r="C53" i="23"/>
  <c r="I32" i="6" s="1"/>
  <c r="C52" i="23"/>
  <c r="I31" i="6" s="1"/>
  <c r="C51" i="23"/>
  <c r="I30" i="6" s="1"/>
  <c r="C50" i="23"/>
  <c r="I29" i="6" s="1"/>
  <c r="C49" i="23"/>
  <c r="I28" i="6" s="1"/>
  <c r="C48" i="23"/>
  <c r="I27" i="6" s="1"/>
  <c r="C47" i="23"/>
  <c r="I26" i="6" s="1"/>
  <c r="C46" i="23"/>
  <c r="I25" i="6" s="1"/>
  <c r="C45" i="23"/>
  <c r="I24" i="6" s="1"/>
  <c r="C44" i="23"/>
  <c r="I23" i="6" s="1"/>
  <c r="C43" i="23"/>
  <c r="I22" i="6" s="1"/>
  <c r="C42" i="23"/>
  <c r="C41" i="23"/>
  <c r="C40" i="23"/>
  <c r="C37" i="23"/>
  <c r="C36" i="23"/>
  <c r="C35" i="23"/>
  <c r="C34" i="23"/>
  <c r="C33" i="23"/>
  <c r="C30" i="23"/>
  <c r="C29" i="23"/>
  <c r="C28" i="23"/>
  <c r="C27" i="23"/>
  <c r="C26" i="23"/>
  <c r="C23" i="23"/>
  <c r="C22" i="23"/>
  <c r="C21" i="23"/>
  <c r="C20" i="23"/>
  <c r="C19" i="23"/>
  <c r="C17" i="23"/>
  <c r="C16" i="23"/>
  <c r="C15" i="23"/>
  <c r="C39" i="23"/>
  <c r="C32" i="23"/>
  <c r="C25" i="23"/>
  <c r="C18" i="23"/>
  <c r="C14" i="23"/>
  <c r="C12" i="23"/>
  <c r="I7" i="6" s="1"/>
  <c r="C11" i="23"/>
  <c r="I6" i="6" s="1"/>
  <c r="C10" i="23"/>
  <c r="C13" i="23"/>
  <c r="C9" i="23"/>
  <c r="C7" i="23"/>
  <c r="B6" i="8" s="1"/>
  <c r="D7" i="24"/>
  <c r="C82" i="22"/>
  <c r="C39" i="6" s="1"/>
  <c r="C69" i="22"/>
  <c r="C68" i="22"/>
  <c r="C67" i="22"/>
  <c r="C70" i="22"/>
  <c r="C66" i="22"/>
  <c r="C62" i="22"/>
  <c r="C59" i="22"/>
  <c r="C33" i="6" s="1"/>
  <c r="C58" i="22"/>
  <c r="C57" i="22"/>
  <c r="C56" i="22"/>
  <c r="C55" i="22"/>
  <c r="C54" i="22"/>
  <c r="C18" i="6" s="1"/>
  <c r="C52" i="22"/>
  <c r="C32" i="6" s="1"/>
  <c r="C51" i="22"/>
  <c r="C31" i="6" s="1"/>
  <c r="C50" i="22"/>
  <c r="C30" i="6" s="1"/>
  <c r="C49" i="22"/>
  <c r="C29" i="6" s="1"/>
  <c r="C48" i="22"/>
  <c r="C28" i="6" s="1"/>
  <c r="C47" i="22"/>
  <c r="C27" i="6" s="1"/>
  <c r="C46" i="22"/>
  <c r="C26" i="6" s="1"/>
  <c r="C45" i="22"/>
  <c r="C25" i="6" s="1"/>
  <c r="C44" i="22"/>
  <c r="C24" i="6" s="1"/>
  <c r="C43" i="22"/>
  <c r="C23" i="6" s="1"/>
  <c r="C42" i="22"/>
  <c r="C22" i="6" s="1"/>
  <c r="C53" i="22"/>
  <c r="C41" i="22"/>
  <c r="C40" i="22"/>
  <c r="C39" i="22"/>
  <c r="C37" i="22"/>
  <c r="C36" i="22"/>
  <c r="C35" i="22"/>
  <c r="C34" i="22"/>
  <c r="C33" i="22"/>
  <c r="C32" i="22"/>
  <c r="C30" i="22"/>
  <c r="C29" i="22"/>
  <c r="C28" i="22"/>
  <c r="C27" i="22"/>
  <c r="C26" i="22"/>
  <c r="C25" i="22"/>
  <c r="C23" i="22"/>
  <c r="C22" i="22"/>
  <c r="C21" i="22"/>
  <c r="C20" i="22"/>
  <c r="C19" i="22"/>
  <c r="C18" i="22"/>
  <c r="C17" i="22"/>
  <c r="C16" i="22"/>
  <c r="C15" i="22"/>
  <c r="C14" i="22"/>
  <c r="C9" i="22"/>
  <c r="C13" i="22"/>
  <c r="C12" i="22"/>
  <c r="C7" i="6" s="1"/>
  <c r="C11" i="22"/>
  <c r="C6" i="6" s="1"/>
  <c r="C10" i="22"/>
  <c r="D7" i="21"/>
  <c r="C7" i="22"/>
  <c r="C81" i="22"/>
  <c r="C38" i="6" s="1"/>
  <c r="C65" i="22"/>
  <c r="I10" i="6" l="1"/>
  <c r="O20" i="6"/>
  <c r="I11" i="6"/>
  <c r="I12" i="6"/>
  <c r="I13" i="6"/>
  <c r="I9" i="6"/>
  <c r="C20" i="6"/>
  <c r="C9" i="6"/>
  <c r="C11" i="6"/>
  <c r="C12" i="6"/>
  <c r="C10" i="6"/>
  <c r="C13" i="6"/>
  <c r="B9" i="10"/>
  <c r="F104" i="18"/>
  <c r="D38" i="22"/>
  <c r="D24" i="22"/>
  <c r="D31" i="22"/>
  <c r="B4" i="14"/>
  <c r="D102" i="23"/>
  <c r="D31" i="23"/>
  <c r="D24" i="23"/>
  <c r="D38" i="23"/>
  <c r="D77" i="23"/>
  <c r="D56" i="22"/>
  <c r="D20" i="23"/>
  <c r="D66" i="23"/>
  <c r="D37" i="23"/>
  <c r="B11" i="10"/>
  <c r="B12" i="10"/>
  <c r="B28" i="10"/>
  <c r="D16" i="23"/>
  <c r="D42" i="23"/>
  <c r="D18" i="23"/>
  <c r="D27" i="23"/>
  <c r="D50" i="23"/>
  <c r="J29" i="6" s="1"/>
  <c r="D58" i="23"/>
  <c r="P25" i="6" s="1"/>
  <c r="D74" i="23"/>
  <c r="D11" i="23"/>
  <c r="J6" i="6" s="1"/>
  <c r="D30" i="23"/>
  <c r="D47" i="23"/>
  <c r="J26" i="6" s="1"/>
  <c r="D70" i="23"/>
  <c r="D32" i="23"/>
  <c r="D60" i="23"/>
  <c r="P27" i="6" s="1"/>
  <c r="D73" i="23"/>
  <c r="D14" i="23"/>
  <c r="D41" i="23"/>
  <c r="D10" i="23"/>
  <c r="D15" i="23"/>
  <c r="D26" i="23"/>
  <c r="D36" i="23"/>
  <c r="D46" i="23"/>
  <c r="J25" i="6" s="1"/>
  <c r="D54" i="23"/>
  <c r="D62" i="23"/>
  <c r="P29" i="6" s="1"/>
  <c r="D69" i="23"/>
  <c r="D78" i="23"/>
  <c r="J33" i="6" s="1"/>
  <c r="D63" i="23"/>
  <c r="P30" i="6" s="1"/>
  <c r="D76" i="23"/>
  <c r="D49" i="23"/>
  <c r="J28" i="6" s="1"/>
  <c r="D7" i="23"/>
  <c r="D25" i="23"/>
  <c r="D21" i="23"/>
  <c r="D33" i="23"/>
  <c r="D43" i="23"/>
  <c r="J22" i="6" s="1"/>
  <c r="D51" i="23"/>
  <c r="J30" i="6" s="1"/>
  <c r="D59" i="23"/>
  <c r="P26" i="6" s="1"/>
  <c r="D67" i="23"/>
  <c r="D75" i="23"/>
  <c r="D55" i="23"/>
  <c r="P22" i="6" s="1"/>
  <c r="D9" i="23"/>
  <c r="D22" i="23"/>
  <c r="D34" i="23"/>
  <c r="D44" i="23"/>
  <c r="J23" i="6" s="1"/>
  <c r="D52" i="23"/>
  <c r="J31" i="6" s="1"/>
  <c r="D19" i="23"/>
  <c r="D29" i="23"/>
  <c r="D72" i="23"/>
  <c r="D12" i="23"/>
  <c r="J7" i="6" s="1"/>
  <c r="D17" i="23"/>
  <c r="D28" i="23"/>
  <c r="D40" i="23"/>
  <c r="D6" i="24" s="1"/>
  <c r="E29" i="13" s="1"/>
  <c r="D48" i="23"/>
  <c r="J27" i="6" s="1"/>
  <c r="D56" i="23"/>
  <c r="P23" i="6" s="1"/>
  <c r="D64" i="23"/>
  <c r="P31" i="6" s="1"/>
  <c r="D71" i="23"/>
  <c r="D57" i="23"/>
  <c r="P24" i="6" s="1"/>
  <c r="D65" i="23"/>
  <c r="P32" i="6" s="1"/>
  <c r="D13" i="23"/>
  <c r="D39" i="23"/>
  <c r="D23" i="23"/>
  <c r="D35" i="23"/>
  <c r="D45" i="23"/>
  <c r="J24" i="6" s="1"/>
  <c r="D53" i="23"/>
  <c r="J32" i="6" s="1"/>
  <c r="D61" i="23"/>
  <c r="P28" i="6" s="1"/>
  <c r="D68" i="23"/>
  <c r="J18" i="6" s="1"/>
  <c r="B10" i="10"/>
  <c r="B23" i="10"/>
  <c r="B27" i="10"/>
  <c r="B26" i="10"/>
  <c r="B25" i="10"/>
  <c r="C83" i="22"/>
  <c r="B33" i="10" s="1"/>
  <c r="D18" i="22"/>
  <c r="C84" i="22"/>
  <c r="B34" i="10" s="1"/>
  <c r="D55" i="22"/>
  <c r="D7" i="22"/>
  <c r="B6" i="7"/>
  <c r="B7" i="7" s="1"/>
  <c r="B32" i="10"/>
  <c r="D45" i="22"/>
  <c r="D25" i="6" s="1"/>
  <c r="D41" i="22"/>
  <c r="B22" i="10"/>
  <c r="D46" i="22"/>
  <c r="D26" i="6" s="1"/>
  <c r="D57" i="22"/>
  <c r="C74" i="22"/>
  <c r="B16" i="10" s="1"/>
  <c r="C71" i="22"/>
  <c r="B13" i="10" s="1"/>
  <c r="C78" i="22"/>
  <c r="C35" i="6" s="1"/>
  <c r="B24" i="10"/>
  <c r="D29" i="22"/>
  <c r="D25" i="22"/>
  <c r="D36" i="22"/>
  <c r="D20" i="22"/>
  <c r="D32" i="22"/>
  <c r="D37" i="22"/>
  <c r="D42" i="22"/>
  <c r="D22" i="6" s="1"/>
  <c r="D52" i="22"/>
  <c r="D32" i="6" s="1"/>
  <c r="C75" i="22"/>
  <c r="B17" i="10" s="1"/>
  <c r="C72" i="22"/>
  <c r="B14" i="10" s="1"/>
  <c r="C79" i="22"/>
  <c r="C36" i="6" s="1"/>
  <c r="B18" i="17"/>
  <c r="B13" i="8"/>
  <c r="D16" i="22"/>
  <c r="D27" i="22"/>
  <c r="C63" i="22"/>
  <c r="B7" i="10" s="1"/>
  <c r="C73" i="22"/>
  <c r="B15" i="10" s="1"/>
  <c r="C80" i="22"/>
  <c r="C37" i="6" s="1"/>
  <c r="D19" i="22"/>
  <c r="D39" i="22"/>
  <c r="D48" i="22"/>
  <c r="D28" i="6" s="1"/>
  <c r="D54" i="22"/>
  <c r="D18" i="6" s="1"/>
  <c r="D59" i="22"/>
  <c r="D33" i="6" s="1"/>
  <c r="C64" i="22"/>
  <c r="B8" i="10" s="1"/>
  <c r="C76" i="22"/>
  <c r="O42" i="6" s="1"/>
  <c r="D50" i="22"/>
  <c r="D30" i="6" s="1"/>
  <c r="D14" i="22"/>
  <c r="D10" i="22"/>
  <c r="D12" i="22"/>
  <c r="D7" i="6" s="1"/>
  <c r="D22" i="22"/>
  <c r="D28" i="22"/>
  <c r="D34" i="22"/>
  <c r="D44" i="22"/>
  <c r="D24" i="6" s="1"/>
  <c r="C60" i="22"/>
  <c r="D11" i="22"/>
  <c r="D6" i="6" s="1"/>
  <c r="D15" i="22"/>
  <c r="D23" i="22"/>
  <c r="D33" i="22"/>
  <c r="D53" i="22"/>
  <c r="D49" i="22"/>
  <c r="D29" i="6" s="1"/>
  <c r="D58" i="22"/>
  <c r="D9" i="22"/>
  <c r="D17" i="22"/>
  <c r="D26" i="22"/>
  <c r="D35" i="22"/>
  <c r="D43" i="22"/>
  <c r="D23" i="6" s="1"/>
  <c r="D51" i="22"/>
  <c r="D31" i="6" s="1"/>
  <c r="D13" i="22"/>
  <c r="D21" i="22"/>
  <c r="D30" i="22"/>
  <c r="D40" i="22"/>
  <c r="D6" i="21" s="1"/>
  <c r="D47" i="22"/>
  <c r="D27" i="6" s="1"/>
  <c r="E7" i="24"/>
  <c r="E7" i="21"/>
  <c r="J9" i="6" l="1"/>
  <c r="P20" i="6"/>
  <c r="D11" i="6"/>
  <c r="J20" i="6"/>
  <c r="J10" i="6"/>
  <c r="J13" i="6"/>
  <c r="J12" i="6"/>
  <c r="J11" i="6"/>
  <c r="AU14" i="6"/>
  <c r="D20" i="6"/>
  <c r="D13" i="6"/>
  <c r="AO14" i="6"/>
  <c r="D12" i="6"/>
  <c r="D10" i="6"/>
  <c r="D9" i="6"/>
  <c r="D98" i="23"/>
  <c r="J36" i="6" s="1"/>
  <c r="D100" i="23"/>
  <c r="J38" i="6" s="1"/>
  <c r="D97" i="23"/>
  <c r="J35" i="6" s="1"/>
  <c r="D103" i="23"/>
  <c r="E24" i="22"/>
  <c r="E31" i="22"/>
  <c r="E38" i="22"/>
  <c r="D96" i="23"/>
  <c r="D99" i="23"/>
  <c r="J37" i="6" s="1"/>
  <c r="E31" i="23"/>
  <c r="E38" i="23"/>
  <c r="E24" i="23"/>
  <c r="D95" i="23"/>
  <c r="D101" i="23"/>
  <c r="J39" i="6" s="1"/>
  <c r="E83" i="23"/>
  <c r="E86" i="23"/>
  <c r="E90" i="23"/>
  <c r="E93" i="23"/>
  <c r="E84" i="23"/>
  <c r="E79" i="23"/>
  <c r="D8" i="8" s="1"/>
  <c r="E87" i="23"/>
  <c r="E85" i="23"/>
  <c r="E91" i="23"/>
  <c r="E94" i="23"/>
  <c r="E88" i="23"/>
  <c r="E89" i="23"/>
  <c r="D88" i="23"/>
  <c r="D89" i="23"/>
  <c r="D94" i="23"/>
  <c r="D79" i="23"/>
  <c r="C8" i="8" s="1"/>
  <c r="D92" i="23"/>
  <c r="D82" i="23"/>
  <c r="D86" i="23"/>
  <c r="D81" i="23"/>
  <c r="D84" i="23"/>
  <c r="D90" i="23"/>
  <c r="D93" i="23"/>
  <c r="D83" i="23"/>
  <c r="D91" i="23"/>
  <c r="D87" i="23"/>
  <c r="D85" i="23"/>
  <c r="C18" i="17"/>
  <c r="C23" i="10"/>
  <c r="D6" i="23"/>
  <c r="E71" i="23"/>
  <c r="E64" i="23"/>
  <c r="Q31" i="6" s="1"/>
  <c r="E56" i="23"/>
  <c r="Q23" i="6" s="1"/>
  <c r="E48" i="23"/>
  <c r="K27" i="6" s="1"/>
  <c r="E40" i="23"/>
  <c r="E6" i="24" s="1"/>
  <c r="F29" i="13" s="1"/>
  <c r="E28" i="23"/>
  <c r="E17" i="23"/>
  <c r="E12" i="23"/>
  <c r="K7" i="6" s="1"/>
  <c r="E22" i="23"/>
  <c r="E32" i="23"/>
  <c r="E20" i="23"/>
  <c r="E18" i="23"/>
  <c r="E13" i="23"/>
  <c r="E75" i="23"/>
  <c r="E67" i="23"/>
  <c r="E59" i="23"/>
  <c r="Q26" i="6" s="1"/>
  <c r="E51" i="23"/>
  <c r="K30" i="6" s="1"/>
  <c r="E43" i="23"/>
  <c r="K22" i="6" s="1"/>
  <c r="E33" i="23"/>
  <c r="E21" i="23"/>
  <c r="E25" i="23"/>
  <c r="E7" i="23"/>
  <c r="E60" i="23"/>
  <c r="Q27" i="6" s="1"/>
  <c r="E30" i="23"/>
  <c r="E78" i="23"/>
  <c r="K33" i="6" s="1"/>
  <c r="E69" i="23"/>
  <c r="E62" i="23"/>
  <c r="Q29" i="6" s="1"/>
  <c r="E54" i="23"/>
  <c r="E46" i="23"/>
  <c r="K25" i="6" s="1"/>
  <c r="E36" i="23"/>
  <c r="E26" i="23"/>
  <c r="E15" i="23"/>
  <c r="E10" i="23"/>
  <c r="E76" i="23"/>
  <c r="E73" i="23"/>
  <c r="E52" i="23"/>
  <c r="K31" i="6" s="1"/>
  <c r="E44" i="23"/>
  <c r="K23" i="6" s="1"/>
  <c r="E34" i="23"/>
  <c r="E9" i="23"/>
  <c r="E55" i="23"/>
  <c r="Q22" i="6" s="1"/>
  <c r="E47" i="23"/>
  <c r="K26" i="6" s="1"/>
  <c r="E37" i="23"/>
  <c r="E16" i="23"/>
  <c r="E42" i="23"/>
  <c r="E72" i="23"/>
  <c r="E65" i="23"/>
  <c r="Q32" i="6" s="1"/>
  <c r="E57" i="23"/>
  <c r="Q24" i="6" s="1"/>
  <c r="E49" i="23"/>
  <c r="K28" i="6" s="1"/>
  <c r="E41" i="23"/>
  <c r="E29" i="23"/>
  <c r="E19" i="23"/>
  <c r="E14" i="23"/>
  <c r="E70" i="23"/>
  <c r="E63" i="23"/>
  <c r="Q30" i="6" s="1"/>
  <c r="E27" i="23"/>
  <c r="E11" i="23"/>
  <c r="K6" i="6" s="1"/>
  <c r="E61" i="23"/>
  <c r="Q28" i="6" s="1"/>
  <c r="E53" i="23"/>
  <c r="K32" i="6" s="1"/>
  <c r="E45" i="23"/>
  <c r="K24" i="6" s="1"/>
  <c r="E35" i="23"/>
  <c r="E23" i="23"/>
  <c r="E74" i="23"/>
  <c r="E58" i="23"/>
  <c r="Q25" i="6" s="1"/>
  <c r="E50" i="23"/>
  <c r="K29" i="6" s="1"/>
  <c r="E66" i="23"/>
  <c r="E77" i="23"/>
  <c r="E68" i="23"/>
  <c r="K18" i="6" s="1"/>
  <c r="E39" i="23"/>
  <c r="C13" i="8"/>
  <c r="C4" i="14"/>
  <c r="C26" i="10"/>
  <c r="C25" i="10"/>
  <c r="C24" i="10"/>
  <c r="C28" i="10"/>
  <c r="C6" i="7"/>
  <c r="D71" i="22"/>
  <c r="D74" i="22"/>
  <c r="D64" i="22"/>
  <c r="D68" i="22"/>
  <c r="D66" i="22"/>
  <c r="D72" i="22"/>
  <c r="D75" i="22"/>
  <c r="D65" i="22"/>
  <c r="D60" i="22"/>
  <c r="D70" i="22"/>
  <c r="D69" i="22"/>
  <c r="D73" i="22"/>
  <c r="D63" i="22"/>
  <c r="D67" i="22"/>
  <c r="D62" i="22"/>
  <c r="C22" i="10"/>
  <c r="D81" i="22"/>
  <c r="D38" i="6" s="1"/>
  <c r="D84" i="22"/>
  <c r="D76" i="22"/>
  <c r="D80" i="22"/>
  <c r="D37" i="6" s="1"/>
  <c r="D82" i="22"/>
  <c r="D39" i="6" s="1"/>
  <c r="D78" i="22"/>
  <c r="D35" i="6" s="1"/>
  <c r="D77" i="22"/>
  <c r="D83" i="22"/>
  <c r="C33" i="10" s="1"/>
  <c r="D79" i="22"/>
  <c r="D36" i="6" s="1"/>
  <c r="E28" i="13"/>
  <c r="D6" i="22"/>
  <c r="E59" i="22"/>
  <c r="E33" i="6" s="1"/>
  <c r="E50" i="22"/>
  <c r="E30" i="6" s="1"/>
  <c r="E42" i="22"/>
  <c r="E22" i="6" s="1"/>
  <c r="E34" i="22"/>
  <c r="E25" i="22"/>
  <c r="E16" i="22"/>
  <c r="E54" i="22"/>
  <c r="E18" i="6" s="1"/>
  <c r="E28" i="22"/>
  <c r="E45" i="22"/>
  <c r="E25" i="6" s="1"/>
  <c r="E37" i="22"/>
  <c r="E57" i="22"/>
  <c r="E48" i="22"/>
  <c r="E28" i="6" s="1"/>
  <c r="E41" i="22"/>
  <c r="E32" i="22"/>
  <c r="E22" i="22"/>
  <c r="E14" i="22"/>
  <c r="E51" i="22"/>
  <c r="E31" i="6" s="1"/>
  <c r="E43" i="22"/>
  <c r="E23" i="6" s="1"/>
  <c r="E35" i="22"/>
  <c r="E26" i="22"/>
  <c r="E17" i="22"/>
  <c r="E55" i="22"/>
  <c r="E46" i="22"/>
  <c r="E26" i="6" s="1"/>
  <c r="E39" i="22"/>
  <c r="E29" i="22"/>
  <c r="E20" i="22"/>
  <c r="E58" i="22"/>
  <c r="E53" i="22"/>
  <c r="E33" i="22"/>
  <c r="E49" i="22"/>
  <c r="E29" i="6" s="1"/>
  <c r="E52" i="22"/>
  <c r="E32" i="6" s="1"/>
  <c r="E44" i="22"/>
  <c r="E24" i="6" s="1"/>
  <c r="E36" i="22"/>
  <c r="E27" i="22"/>
  <c r="E18" i="22"/>
  <c r="E30" i="22"/>
  <c r="E40" i="22"/>
  <c r="E6" i="21" s="1"/>
  <c r="E47" i="22"/>
  <c r="E27" i="6" s="1"/>
  <c r="E19" i="22"/>
  <c r="E13" i="22"/>
  <c r="E11" i="22"/>
  <c r="E6" i="6" s="1"/>
  <c r="E12" i="22"/>
  <c r="E7" i="6" s="1"/>
  <c r="E21" i="22"/>
  <c r="E15" i="22"/>
  <c r="E9" i="22"/>
  <c r="E7" i="22"/>
  <c r="E10" i="22"/>
  <c r="E23" i="22"/>
  <c r="E56" i="22"/>
  <c r="C27" i="10"/>
  <c r="F7" i="24"/>
  <c r="F7" i="21"/>
  <c r="H26" i="13"/>
  <c r="G26" i="13"/>
  <c r="F26" i="13"/>
  <c r="E26" i="13"/>
  <c r="D26" i="13"/>
  <c r="K12" i="6" l="1"/>
  <c r="Q20" i="6"/>
  <c r="K9" i="6"/>
  <c r="K13" i="6"/>
  <c r="K11" i="6"/>
  <c r="E20" i="6"/>
  <c r="K10" i="6"/>
  <c r="K20" i="6"/>
  <c r="E12" i="6"/>
  <c r="E11" i="6"/>
  <c r="E9" i="6"/>
  <c r="E10" i="6"/>
  <c r="AP14" i="6"/>
  <c r="E13" i="6"/>
  <c r="C34" i="10"/>
  <c r="C16" i="10"/>
  <c r="C7" i="7"/>
  <c r="F24" i="22"/>
  <c r="F31" i="22"/>
  <c r="F38" i="22"/>
  <c r="E81" i="23"/>
  <c r="E82" i="23"/>
  <c r="AV14" i="6"/>
  <c r="F31" i="23"/>
  <c r="F38" i="23"/>
  <c r="F24" i="23"/>
  <c r="C31" i="10"/>
  <c r="E92" i="23"/>
  <c r="P42" i="6"/>
  <c r="B19" i="17"/>
  <c r="C13" i="10"/>
  <c r="C7" i="10"/>
  <c r="C11" i="10"/>
  <c r="C17" i="10"/>
  <c r="F88" i="23"/>
  <c r="C10" i="10"/>
  <c r="C14" i="10"/>
  <c r="E98" i="23"/>
  <c r="K36" i="6" s="1"/>
  <c r="E100" i="23"/>
  <c r="K38" i="6" s="1"/>
  <c r="E103" i="23"/>
  <c r="E99" i="23"/>
  <c r="K37" i="6" s="1"/>
  <c r="AV37" i="6" s="1"/>
  <c r="E95" i="23"/>
  <c r="E96" i="23"/>
  <c r="E101" i="23"/>
  <c r="K39" i="6" s="1"/>
  <c r="E102" i="23"/>
  <c r="E97" i="23"/>
  <c r="K35" i="6" s="1"/>
  <c r="C15" i="10"/>
  <c r="C8" i="10"/>
  <c r="C12" i="10"/>
  <c r="F86" i="23"/>
  <c r="F89" i="23"/>
  <c r="F83" i="23"/>
  <c r="F87" i="23"/>
  <c r="F79" i="23"/>
  <c r="F8" i="8" s="1"/>
  <c r="C9" i="10"/>
  <c r="E6" i="23"/>
  <c r="F75" i="23"/>
  <c r="F67" i="23"/>
  <c r="F59" i="23"/>
  <c r="R26" i="6" s="1"/>
  <c r="F51" i="23"/>
  <c r="L30" i="6" s="1"/>
  <c r="F43" i="23"/>
  <c r="L22" i="6" s="1"/>
  <c r="F33" i="23"/>
  <c r="F21" i="23"/>
  <c r="F25" i="23"/>
  <c r="F7" i="23"/>
  <c r="F6" i="8" s="1"/>
  <c r="F70" i="23"/>
  <c r="F27" i="23"/>
  <c r="F11" i="23"/>
  <c r="L6" i="6" s="1"/>
  <c r="F17" i="23"/>
  <c r="F78" i="23"/>
  <c r="L33" i="6" s="1"/>
  <c r="F69" i="23"/>
  <c r="F62" i="23"/>
  <c r="R29" i="6" s="1"/>
  <c r="F54" i="23"/>
  <c r="F46" i="23"/>
  <c r="L25" i="6" s="1"/>
  <c r="F36" i="23"/>
  <c r="F26" i="23"/>
  <c r="F15" i="23"/>
  <c r="F10" i="23"/>
  <c r="F55" i="23"/>
  <c r="R22" i="6" s="1"/>
  <c r="F47" i="23"/>
  <c r="L26" i="6" s="1"/>
  <c r="F37" i="23"/>
  <c r="F66" i="23"/>
  <c r="F68" i="23"/>
  <c r="L18" i="6" s="1"/>
  <c r="F23" i="23"/>
  <c r="F40" i="23"/>
  <c r="F6" i="24" s="1"/>
  <c r="F28" i="23"/>
  <c r="F12" i="23"/>
  <c r="L7" i="6" s="1"/>
  <c r="F72" i="23"/>
  <c r="F65" i="23"/>
  <c r="R32" i="6" s="1"/>
  <c r="F57" i="23"/>
  <c r="R24" i="6" s="1"/>
  <c r="F49" i="23"/>
  <c r="L28" i="6" s="1"/>
  <c r="F41" i="23"/>
  <c r="F29" i="23"/>
  <c r="F19" i="23"/>
  <c r="F14" i="23"/>
  <c r="F63" i="23"/>
  <c r="R30" i="6" s="1"/>
  <c r="F58" i="23"/>
  <c r="R25" i="6" s="1"/>
  <c r="F30" i="23"/>
  <c r="F18" i="23"/>
  <c r="F53" i="23"/>
  <c r="L32" i="6" s="1"/>
  <c r="F64" i="23"/>
  <c r="R31" i="6" s="1"/>
  <c r="F76" i="23"/>
  <c r="F73" i="23"/>
  <c r="F60" i="23"/>
  <c r="R27" i="6" s="1"/>
  <c r="F52" i="23"/>
  <c r="L31" i="6" s="1"/>
  <c r="F44" i="23"/>
  <c r="L23" i="6" s="1"/>
  <c r="F34" i="23"/>
  <c r="F22" i="23"/>
  <c r="F32" i="23"/>
  <c r="F9" i="23"/>
  <c r="F16" i="23"/>
  <c r="F50" i="23"/>
  <c r="L29" i="6" s="1"/>
  <c r="F42" i="23"/>
  <c r="F20" i="23"/>
  <c r="F61" i="23"/>
  <c r="R28" i="6" s="1"/>
  <c r="F45" i="23"/>
  <c r="L24" i="6" s="1"/>
  <c r="F35" i="23"/>
  <c r="F39" i="23"/>
  <c r="F71" i="23"/>
  <c r="F13" i="23"/>
  <c r="F74" i="23"/>
  <c r="F77" i="23"/>
  <c r="F56" i="23"/>
  <c r="R23" i="6" s="1"/>
  <c r="F48" i="23"/>
  <c r="L27" i="6" s="1"/>
  <c r="D25" i="10"/>
  <c r="D26" i="10"/>
  <c r="D22" i="10"/>
  <c r="D28" i="10"/>
  <c r="D6" i="7"/>
  <c r="D23" i="10"/>
  <c r="C32" i="10"/>
  <c r="F28" i="13"/>
  <c r="E6" i="22"/>
  <c r="D27" i="10"/>
  <c r="C19" i="17"/>
  <c r="E64" i="22"/>
  <c r="D8" i="10" s="1"/>
  <c r="E68" i="22"/>
  <c r="D11" i="10" s="1"/>
  <c r="E66" i="22"/>
  <c r="E72" i="22"/>
  <c r="D14" i="10" s="1"/>
  <c r="E75" i="22"/>
  <c r="D17" i="10" s="1"/>
  <c r="E65" i="22"/>
  <c r="D9" i="10" s="1"/>
  <c r="E60" i="22"/>
  <c r="E69" i="22"/>
  <c r="D12" i="10" s="1"/>
  <c r="E70" i="22"/>
  <c r="E63" i="22"/>
  <c r="E73" i="22"/>
  <c r="E67" i="22"/>
  <c r="D10" i="10" s="1"/>
  <c r="E62" i="22"/>
  <c r="E71" i="22"/>
  <c r="D13" i="10" s="1"/>
  <c r="E74" i="22"/>
  <c r="D16" i="10" s="1"/>
  <c r="D24" i="10"/>
  <c r="E84" i="22"/>
  <c r="E76" i="22"/>
  <c r="E80" i="22"/>
  <c r="E37" i="6" s="1"/>
  <c r="AP37" i="6" s="1"/>
  <c r="E82" i="22"/>
  <c r="E39" i="6" s="1"/>
  <c r="E78" i="22"/>
  <c r="E35" i="6" s="1"/>
  <c r="E77" i="22"/>
  <c r="E83" i="22"/>
  <c r="E79" i="22"/>
  <c r="E36" i="6" s="1"/>
  <c r="E81" i="22"/>
  <c r="E38" i="6" s="1"/>
  <c r="D4" i="14"/>
  <c r="D4" i="11"/>
  <c r="D18" i="17"/>
  <c r="D13" i="8"/>
  <c r="F54" i="22"/>
  <c r="F18" i="6" s="1"/>
  <c r="F45" i="22"/>
  <c r="F25" i="6" s="1"/>
  <c r="F37" i="22"/>
  <c r="F28" i="22"/>
  <c r="F19" i="22"/>
  <c r="F12" i="22"/>
  <c r="F7" i="6" s="1"/>
  <c r="F10" i="22"/>
  <c r="F7" i="22"/>
  <c r="F57" i="22"/>
  <c r="F41" i="22"/>
  <c r="F32" i="22"/>
  <c r="F48" i="22"/>
  <c r="F28" i="6" s="1"/>
  <c r="F51" i="22"/>
  <c r="F31" i="6" s="1"/>
  <c r="F43" i="22"/>
  <c r="F23" i="6" s="1"/>
  <c r="F35" i="22"/>
  <c r="F26" i="22"/>
  <c r="F17" i="22"/>
  <c r="F9" i="22"/>
  <c r="F55" i="22"/>
  <c r="F46" i="22"/>
  <c r="F26" i="6" s="1"/>
  <c r="F39" i="22"/>
  <c r="F29" i="22"/>
  <c r="F20" i="22"/>
  <c r="F58" i="22"/>
  <c r="F49" i="22"/>
  <c r="F29" i="6" s="1"/>
  <c r="F53" i="22"/>
  <c r="F33" i="22"/>
  <c r="F23" i="22"/>
  <c r="F15" i="22"/>
  <c r="F11" i="22"/>
  <c r="F6" i="6" s="1"/>
  <c r="F44" i="22"/>
  <c r="F24" i="6" s="1"/>
  <c r="F36" i="22"/>
  <c r="F52" i="22"/>
  <c r="F32" i="6" s="1"/>
  <c r="F27" i="22"/>
  <c r="F56" i="22"/>
  <c r="F47" i="22"/>
  <c r="F27" i="6" s="1"/>
  <c r="F40" i="22"/>
  <c r="F6" i="21" s="1"/>
  <c r="F30" i="22"/>
  <c r="F21" i="22"/>
  <c r="F13" i="22"/>
  <c r="F14" i="22"/>
  <c r="F16" i="22"/>
  <c r="F59" i="22"/>
  <c r="F33" i="6" s="1"/>
  <c r="F50" i="22"/>
  <c r="F30" i="6" s="1"/>
  <c r="F42" i="22"/>
  <c r="F22" i="6" s="1"/>
  <c r="F34" i="22"/>
  <c r="F25" i="22"/>
  <c r="F22" i="22"/>
  <c r="F18" i="22"/>
  <c r="G7" i="24"/>
  <c r="G7" i="21"/>
  <c r="L11" i="6" l="1"/>
  <c r="F11" i="6"/>
  <c r="F10" i="6"/>
  <c r="D7" i="10"/>
  <c r="R20" i="6"/>
  <c r="L20" i="6"/>
  <c r="L10" i="6"/>
  <c r="AW14" i="6"/>
  <c r="L9" i="6"/>
  <c r="L12" i="6"/>
  <c r="L13" i="6"/>
  <c r="F20" i="6"/>
  <c r="F9" i="6"/>
  <c r="F13" i="6"/>
  <c r="F12" i="6"/>
  <c r="D7" i="7"/>
  <c r="D15" i="10"/>
  <c r="G31" i="22"/>
  <c r="G24" i="22"/>
  <c r="G38" i="22"/>
  <c r="AQ14" i="6"/>
  <c r="G38" i="23"/>
  <c r="G24" i="23"/>
  <c r="G31" i="23"/>
  <c r="D33" i="10"/>
  <c r="D34" i="10"/>
  <c r="F94" i="23"/>
  <c r="F93" i="23"/>
  <c r="F90" i="23"/>
  <c r="F91" i="23"/>
  <c r="F82" i="23"/>
  <c r="F92" i="23"/>
  <c r="D31" i="10"/>
  <c r="F85" i="23"/>
  <c r="F81" i="23"/>
  <c r="Q42" i="6"/>
  <c r="F84" i="23"/>
  <c r="G90" i="23"/>
  <c r="F100" i="23"/>
  <c r="L38" i="6" s="1"/>
  <c r="F103" i="23"/>
  <c r="F99" i="23"/>
  <c r="L37" i="6" s="1"/>
  <c r="F95" i="23"/>
  <c r="F98" i="23"/>
  <c r="L36" i="6" s="1"/>
  <c r="F101" i="23"/>
  <c r="L39" i="6" s="1"/>
  <c r="F102" i="23"/>
  <c r="F97" i="23"/>
  <c r="L35" i="6" s="1"/>
  <c r="F96" i="23"/>
  <c r="G92" i="23"/>
  <c r="G82" i="23"/>
  <c r="G94" i="23"/>
  <c r="G88" i="23"/>
  <c r="G78" i="23"/>
  <c r="M33" i="6" s="1"/>
  <c r="G69" i="23"/>
  <c r="G62" i="23"/>
  <c r="S29" i="6" s="1"/>
  <c r="G54" i="23"/>
  <c r="G46" i="23"/>
  <c r="M25" i="6" s="1"/>
  <c r="G36" i="23"/>
  <c r="G26" i="23"/>
  <c r="G15" i="23"/>
  <c r="G10" i="23"/>
  <c r="G74" i="23"/>
  <c r="G50" i="23"/>
  <c r="M29" i="6" s="1"/>
  <c r="G42" i="23"/>
  <c r="G30" i="23"/>
  <c r="G40" i="23"/>
  <c r="G6" i="24" s="1"/>
  <c r="G59" i="23"/>
  <c r="S26" i="6" s="1"/>
  <c r="G51" i="23"/>
  <c r="M30" i="6" s="1"/>
  <c r="G43" i="23"/>
  <c r="M22" i="6" s="1"/>
  <c r="G72" i="23"/>
  <c r="G65" i="23"/>
  <c r="S32" i="6" s="1"/>
  <c r="G57" i="23"/>
  <c r="S24" i="6" s="1"/>
  <c r="G49" i="23"/>
  <c r="M28" i="6" s="1"/>
  <c r="G41" i="23"/>
  <c r="G29" i="23"/>
  <c r="G19" i="23"/>
  <c r="G14" i="23"/>
  <c r="G66" i="23"/>
  <c r="G39" i="23"/>
  <c r="G76" i="23"/>
  <c r="G73" i="23"/>
  <c r="G60" i="23"/>
  <c r="S27" i="6" s="1"/>
  <c r="G52" i="23"/>
  <c r="M31" i="6" s="1"/>
  <c r="G44" i="23"/>
  <c r="M23" i="6" s="1"/>
  <c r="G34" i="23"/>
  <c r="G22" i="23"/>
  <c r="G32" i="23"/>
  <c r="G9" i="23"/>
  <c r="G58" i="23"/>
  <c r="S25" i="6" s="1"/>
  <c r="G20" i="23"/>
  <c r="G18" i="23"/>
  <c r="G68" i="23"/>
  <c r="M18" i="6" s="1"/>
  <c r="G61" i="23"/>
  <c r="S28" i="6" s="1"/>
  <c r="G23" i="23"/>
  <c r="G71" i="23"/>
  <c r="G48" i="23"/>
  <c r="M27" i="6" s="1"/>
  <c r="G28" i="23"/>
  <c r="G17" i="23"/>
  <c r="G12" i="23"/>
  <c r="M7" i="6" s="1"/>
  <c r="G70" i="23"/>
  <c r="G63" i="23"/>
  <c r="S30" i="6" s="1"/>
  <c r="G55" i="23"/>
  <c r="S22" i="6" s="1"/>
  <c r="G47" i="23"/>
  <c r="M26" i="6" s="1"/>
  <c r="G37" i="23"/>
  <c r="G27" i="23"/>
  <c r="G16" i="23"/>
  <c r="G11" i="23"/>
  <c r="M6" i="6" s="1"/>
  <c r="G77" i="23"/>
  <c r="G53" i="23"/>
  <c r="M32" i="6" s="1"/>
  <c r="G45" i="23"/>
  <c r="M24" i="6" s="1"/>
  <c r="G35" i="23"/>
  <c r="G25" i="23"/>
  <c r="G13" i="23"/>
  <c r="G64" i="23"/>
  <c r="S31" i="6" s="1"/>
  <c r="G75" i="23"/>
  <c r="G67" i="23"/>
  <c r="G33" i="23"/>
  <c r="G56" i="23"/>
  <c r="S23" i="6" s="1"/>
  <c r="G21" i="23"/>
  <c r="G7" i="23"/>
  <c r="G6" i="8" s="1"/>
  <c r="G29" i="13"/>
  <c r="F6" i="23"/>
  <c r="F6" i="7"/>
  <c r="D32" i="10"/>
  <c r="E22" i="10"/>
  <c r="E23" i="10"/>
  <c r="F80" i="22"/>
  <c r="F37" i="6" s="1"/>
  <c r="F82" i="22"/>
  <c r="F39" i="6" s="1"/>
  <c r="F78" i="22"/>
  <c r="F35" i="6" s="1"/>
  <c r="F77" i="22"/>
  <c r="F83" i="22"/>
  <c r="F79" i="22"/>
  <c r="F36" i="6" s="1"/>
  <c r="F81" i="22"/>
  <c r="F38" i="6" s="1"/>
  <c r="F76" i="22"/>
  <c r="F84" i="22"/>
  <c r="E28" i="10"/>
  <c r="E27" i="10"/>
  <c r="E24" i="10"/>
  <c r="E4" i="14"/>
  <c r="E4" i="11"/>
  <c r="E18" i="17"/>
  <c r="F13" i="8"/>
  <c r="E26" i="10"/>
  <c r="D19" i="17"/>
  <c r="G57" i="22"/>
  <c r="G48" i="22"/>
  <c r="G28" i="6" s="1"/>
  <c r="G41" i="22"/>
  <c r="G32" i="22"/>
  <c r="G22" i="22"/>
  <c r="G14" i="22"/>
  <c r="G43" i="22"/>
  <c r="G23" i="6" s="1"/>
  <c r="G35" i="22"/>
  <c r="G51" i="22"/>
  <c r="G31" i="6" s="1"/>
  <c r="G55" i="22"/>
  <c r="G46" i="22"/>
  <c r="G26" i="6" s="1"/>
  <c r="G39" i="22"/>
  <c r="G29" i="22"/>
  <c r="G20" i="22"/>
  <c r="G58" i="22"/>
  <c r="G49" i="22"/>
  <c r="G29" i="6" s="1"/>
  <c r="G53" i="22"/>
  <c r="G33" i="22"/>
  <c r="G23" i="22"/>
  <c r="G15" i="22"/>
  <c r="G52" i="22"/>
  <c r="G32" i="6" s="1"/>
  <c r="G44" i="22"/>
  <c r="G24" i="6" s="1"/>
  <c r="G36" i="22"/>
  <c r="G27" i="22"/>
  <c r="G18" i="22"/>
  <c r="G40" i="22"/>
  <c r="G6" i="21" s="1"/>
  <c r="G56" i="22"/>
  <c r="G47" i="22"/>
  <c r="G27" i="6" s="1"/>
  <c r="G30" i="22"/>
  <c r="G59" i="22"/>
  <c r="G33" i="6" s="1"/>
  <c r="G50" i="22"/>
  <c r="G30" i="6" s="1"/>
  <c r="G42" i="22"/>
  <c r="G22" i="6" s="1"/>
  <c r="G34" i="22"/>
  <c r="G25" i="22"/>
  <c r="G16" i="22"/>
  <c r="G26" i="22"/>
  <c r="G13" i="22"/>
  <c r="G11" i="22"/>
  <c r="G6" i="6" s="1"/>
  <c r="G21" i="22"/>
  <c r="G9" i="22"/>
  <c r="G7" i="22"/>
  <c r="G54" i="22"/>
  <c r="G18" i="6" s="1"/>
  <c r="G45" i="22"/>
  <c r="G25" i="6" s="1"/>
  <c r="G37" i="22"/>
  <c r="G28" i="22"/>
  <c r="G10" i="22"/>
  <c r="G17" i="22"/>
  <c r="G12" i="22"/>
  <c r="G7" i="6" s="1"/>
  <c r="G19" i="22"/>
  <c r="G28" i="13"/>
  <c r="F6" i="22"/>
  <c r="F68" i="22"/>
  <c r="E11" i="10" s="1"/>
  <c r="F66" i="22"/>
  <c r="F75" i="22"/>
  <c r="F72" i="22"/>
  <c r="F65" i="22"/>
  <c r="F60" i="22"/>
  <c r="F69" i="22"/>
  <c r="E12" i="10" s="1"/>
  <c r="F70" i="22"/>
  <c r="F73" i="22"/>
  <c r="F63" i="22"/>
  <c r="F67" i="22"/>
  <c r="E10" i="10" s="1"/>
  <c r="F62" i="22"/>
  <c r="F71" i="22"/>
  <c r="F74" i="22"/>
  <c r="F64" i="22"/>
  <c r="E8" i="10" s="1"/>
  <c r="E25" i="10"/>
  <c r="G6" i="7" l="1"/>
  <c r="G7" i="7" s="1"/>
  <c r="G11" i="6"/>
  <c r="G20" i="6"/>
  <c r="G9" i="6"/>
  <c r="M11" i="6"/>
  <c r="M9" i="6"/>
  <c r="M12" i="6"/>
  <c r="S20" i="6"/>
  <c r="M20" i="6"/>
  <c r="M13" i="6"/>
  <c r="M10" i="6"/>
  <c r="AX14" i="6"/>
  <c r="G10" i="6"/>
  <c r="G13" i="6"/>
  <c r="AR14" i="6"/>
  <c r="G12" i="6"/>
  <c r="E14" i="10"/>
  <c r="F7" i="7"/>
  <c r="E17" i="10"/>
  <c r="G85" i="23"/>
  <c r="G81" i="23"/>
  <c r="G83" i="23"/>
  <c r="G89" i="23"/>
  <c r="E16" i="10"/>
  <c r="E7" i="10"/>
  <c r="E33" i="10"/>
  <c r="E15" i="10"/>
  <c r="E31" i="10"/>
  <c r="G84" i="23"/>
  <c r="G93" i="23"/>
  <c r="G86" i="23"/>
  <c r="E13" i="10"/>
  <c r="E9" i="10"/>
  <c r="E34" i="10"/>
  <c r="G79" i="23"/>
  <c r="G8" i="8" s="1"/>
  <c r="G87" i="23"/>
  <c r="G91" i="23"/>
  <c r="G103" i="23"/>
  <c r="G99" i="23"/>
  <c r="M37" i="6" s="1"/>
  <c r="G95" i="23"/>
  <c r="G101" i="23"/>
  <c r="M39" i="6" s="1"/>
  <c r="G97" i="23"/>
  <c r="M35" i="6" s="1"/>
  <c r="G100" i="23"/>
  <c r="M38" i="6" s="1"/>
  <c r="G96" i="23"/>
  <c r="G98" i="23"/>
  <c r="M36" i="6" s="1"/>
  <c r="G102" i="23"/>
  <c r="R42" i="6"/>
  <c r="H29" i="13"/>
  <c r="G6" i="23"/>
  <c r="G82" i="22"/>
  <c r="G39" i="6" s="1"/>
  <c r="G78" i="22"/>
  <c r="G35" i="6" s="1"/>
  <c r="G77" i="22"/>
  <c r="G83" i="22"/>
  <c r="G79" i="22"/>
  <c r="G36" i="6" s="1"/>
  <c r="G81" i="22"/>
  <c r="G38" i="6" s="1"/>
  <c r="G84" i="22"/>
  <c r="G76" i="22"/>
  <c r="G80" i="22"/>
  <c r="G37" i="6" s="1"/>
  <c r="F27" i="10"/>
  <c r="F25" i="10"/>
  <c r="F22" i="10"/>
  <c r="F28" i="10"/>
  <c r="E32" i="10"/>
  <c r="G72" i="22"/>
  <c r="G75" i="22"/>
  <c r="F17" i="10" s="1"/>
  <c r="G65" i="22"/>
  <c r="G60" i="22"/>
  <c r="G69" i="22"/>
  <c r="F12" i="10" s="1"/>
  <c r="G70" i="22"/>
  <c r="G73" i="22"/>
  <c r="F15" i="10" s="1"/>
  <c r="G63" i="22"/>
  <c r="F7" i="10" s="1"/>
  <c r="G67" i="22"/>
  <c r="G62" i="22"/>
  <c r="G71" i="22"/>
  <c r="F13" i="10" s="1"/>
  <c r="G74" i="22"/>
  <c r="G64" i="22"/>
  <c r="G68" i="22"/>
  <c r="G66" i="22"/>
  <c r="H28" i="13"/>
  <c r="G6" i="22"/>
  <c r="F4" i="11"/>
  <c r="F18" i="17"/>
  <c r="F4" i="14"/>
  <c r="G13" i="8"/>
  <c r="F24" i="10"/>
  <c r="F23" i="10"/>
  <c r="F26" i="10"/>
  <c r="E19" i="17"/>
  <c r="J34" i="17"/>
  <c r="BD39" i="6"/>
  <c r="BC39" i="6"/>
  <c r="BB39" i="6"/>
  <c r="BA39" i="6"/>
  <c r="AZ39" i="6"/>
  <c r="F11" i="10" l="1"/>
  <c r="F8" i="10"/>
  <c r="F10" i="10"/>
  <c r="F16" i="10"/>
  <c r="F9" i="10"/>
  <c r="F14" i="10"/>
  <c r="S42" i="6"/>
  <c r="F33" i="10"/>
  <c r="F34" i="10"/>
  <c r="F31" i="10"/>
  <c r="F32" i="10"/>
  <c r="F19" i="17"/>
  <c r="B9" i="8"/>
  <c r="BD38" i="6"/>
  <c r="BC38" i="6"/>
  <c r="BB38" i="6"/>
  <c r="BA38" i="6"/>
  <c r="AZ38" i="6"/>
  <c r="BD35" i="6"/>
  <c r="BC35" i="6"/>
  <c r="BB35" i="6"/>
  <c r="BA35" i="6"/>
  <c r="AZ35" i="6"/>
  <c r="BD36" i="6"/>
  <c r="BC36" i="6"/>
  <c r="BB36" i="6"/>
  <c r="BA36" i="6"/>
  <c r="AZ36" i="6"/>
  <c r="BD37" i="6"/>
  <c r="BC37" i="6"/>
  <c r="BA37" i="6"/>
  <c r="AZ37" i="6"/>
  <c r="B5" i="14" l="1"/>
  <c r="B20" i="17"/>
  <c r="B8" i="5"/>
  <c r="BD33" i="6"/>
  <c r="AX19" i="6"/>
  <c r="AX17" i="6"/>
  <c r="AX16" i="6"/>
  <c r="AR19" i="6"/>
  <c r="AR17" i="6"/>
  <c r="AR16" i="6"/>
  <c r="AX13" i="6"/>
  <c r="AR13" i="6"/>
  <c r="BC33" i="6"/>
  <c r="BB33" i="6"/>
  <c r="BA33" i="6"/>
  <c r="AZ33" i="6"/>
  <c r="AW19" i="6"/>
  <c r="AV19" i="6"/>
  <c r="AU19" i="6"/>
  <c r="AT19" i="6"/>
  <c r="AW17" i="6"/>
  <c r="AV17" i="6"/>
  <c r="AU17" i="6"/>
  <c r="AT17" i="6"/>
  <c r="AW16" i="6"/>
  <c r="AV16" i="6"/>
  <c r="AU16" i="6"/>
  <c r="AT16" i="6"/>
  <c r="AQ19" i="6"/>
  <c r="AP19" i="6"/>
  <c r="AO19" i="6"/>
  <c r="AN19" i="6"/>
  <c r="AQ17" i="6"/>
  <c r="AP17" i="6"/>
  <c r="AO17" i="6"/>
  <c r="AN17" i="6"/>
  <c r="AQ16" i="6"/>
  <c r="AP16" i="6"/>
  <c r="AO16" i="6"/>
  <c r="AN16" i="6"/>
  <c r="AT13" i="6"/>
  <c r="AU13" i="6"/>
  <c r="AV13" i="6"/>
  <c r="AW13" i="6"/>
  <c r="AN13" i="6"/>
  <c r="AO13" i="6"/>
  <c r="AP13" i="6"/>
  <c r="AQ13" i="6"/>
  <c r="AT33" i="6"/>
  <c r="G15" i="5"/>
  <c r="F15" i="5"/>
  <c r="E15" i="5"/>
  <c r="AT38" i="6" l="1"/>
  <c r="AT39" i="6"/>
  <c r="B7" i="5"/>
  <c r="B6" i="5"/>
  <c r="AT6" i="6"/>
  <c r="C9" i="8"/>
  <c r="AT25" i="6"/>
  <c r="AT32" i="6"/>
  <c r="AT24" i="6"/>
  <c r="AT31" i="6"/>
  <c r="AT23" i="6"/>
  <c r="AT26" i="6"/>
  <c r="AT30" i="6"/>
  <c r="AT22" i="6"/>
  <c r="AT29" i="6"/>
  <c r="AT28" i="6"/>
  <c r="AT27" i="6"/>
  <c r="AU33" i="6"/>
  <c r="AT36" i="6"/>
  <c r="AT7" i="6"/>
  <c r="AU39" i="6" l="1"/>
  <c r="AU7" i="6"/>
  <c r="C6" i="5"/>
  <c r="AT37" i="6"/>
  <c r="AV33" i="6"/>
  <c r="AU6" i="6"/>
  <c r="AU38" i="6"/>
  <c r="AT35" i="6"/>
  <c r="AZ29" i="6"/>
  <c r="AZ28" i="6"/>
  <c r="AZ27" i="6"/>
  <c r="AZ22" i="6"/>
  <c r="AZ26" i="6"/>
  <c r="AZ25" i="6"/>
  <c r="AZ30" i="6"/>
  <c r="AZ32" i="6"/>
  <c r="AZ24" i="6"/>
  <c r="AZ31" i="6"/>
  <c r="AZ23" i="6"/>
  <c r="AT9" i="6"/>
  <c r="AV12" i="6" l="1"/>
  <c r="AV39" i="6"/>
  <c r="AV38" i="6"/>
  <c r="D9" i="8"/>
  <c r="AV7" i="6"/>
  <c r="AU12" i="6"/>
  <c r="AW33" i="6"/>
  <c r="AV6" i="6"/>
  <c r="BB30" i="6"/>
  <c r="AU11" i="6"/>
  <c r="AT12" i="6"/>
  <c r="AT11" i="6"/>
  <c r="AT10" i="6"/>
  <c r="AT18" i="6"/>
  <c r="AV18" i="6"/>
  <c r="AU37" i="6"/>
  <c r="AU36" i="6"/>
  <c r="AU35" i="6"/>
  <c r="AV36" i="6"/>
  <c r="AV35" i="6"/>
  <c r="AV11" i="6" l="1"/>
  <c r="BB23" i="6"/>
  <c r="AX38" i="6"/>
  <c r="AX39" i="6"/>
  <c r="AW38" i="6"/>
  <c r="AW39" i="6"/>
  <c r="AU9" i="6"/>
  <c r="BB32" i="6"/>
  <c r="F15" i="8"/>
  <c r="F9" i="8"/>
  <c r="BB25" i="6"/>
  <c r="AX7" i="6"/>
  <c r="BB27" i="6"/>
  <c r="AX33" i="6"/>
  <c r="AV9" i="6"/>
  <c r="AW37" i="6"/>
  <c r="BB24" i="6"/>
  <c r="BB29" i="6"/>
  <c r="BB26" i="6"/>
  <c r="AX6" i="6"/>
  <c r="BB28" i="6"/>
  <c r="AW6" i="6"/>
  <c r="AW7" i="6"/>
  <c r="BB31" i="6"/>
  <c r="BB22" i="6"/>
  <c r="AV10" i="6"/>
  <c r="AV20" i="6"/>
  <c r="AU10" i="6"/>
  <c r="AT20" i="6"/>
  <c r="AW18" i="6"/>
  <c r="AU18" i="6"/>
  <c r="BA31" i="6"/>
  <c r="BA29" i="6"/>
  <c r="BA27" i="6"/>
  <c r="BA25" i="6"/>
  <c r="BA23" i="6"/>
  <c r="BA32" i="6"/>
  <c r="BA30" i="6"/>
  <c r="BA28" i="6"/>
  <c r="BA26" i="6"/>
  <c r="BA24" i="6"/>
  <c r="BA22" i="6"/>
  <c r="AU32" i="6"/>
  <c r="AU30" i="6"/>
  <c r="AU28" i="6"/>
  <c r="AU26" i="6"/>
  <c r="AU24" i="6"/>
  <c r="AU22" i="6"/>
  <c r="AU31" i="6"/>
  <c r="AU29" i="6"/>
  <c r="AU27" i="6"/>
  <c r="AU25" i="6"/>
  <c r="AU23" i="6"/>
  <c r="F17" i="8" l="1"/>
  <c r="G10" i="13" s="1"/>
  <c r="G15" i="8"/>
  <c r="G9" i="8"/>
  <c r="AW12" i="6"/>
  <c r="AW10" i="6"/>
  <c r="AW36" i="6"/>
  <c r="AW35" i="6"/>
  <c r="AV29" i="6"/>
  <c r="AV23" i="6"/>
  <c r="AV27" i="6"/>
  <c r="AV25" i="6"/>
  <c r="AV24" i="6"/>
  <c r="AV31" i="6"/>
  <c r="AV30" i="6"/>
  <c r="AV26" i="6"/>
  <c r="AV22" i="6"/>
  <c r="AV32" i="6"/>
  <c r="AV28" i="6"/>
  <c r="AU20" i="6"/>
  <c r="AW11" i="6"/>
  <c r="AW20" i="6"/>
  <c r="AW31" i="6"/>
  <c r="AW29" i="6"/>
  <c r="AW27" i="6"/>
  <c r="AW25" i="6"/>
  <c r="AW23" i="6"/>
  <c r="AW32" i="6"/>
  <c r="AW30" i="6"/>
  <c r="AW28" i="6"/>
  <c r="AW26" i="6"/>
  <c r="AW24" i="6"/>
  <c r="AW22" i="6"/>
  <c r="AX37" i="6"/>
  <c r="AX35" i="6"/>
  <c r="AX36" i="6"/>
  <c r="BC32" i="6"/>
  <c r="BC30" i="6"/>
  <c r="BC28" i="6"/>
  <c r="BC26" i="6"/>
  <c r="BC24" i="6"/>
  <c r="BC22" i="6"/>
  <c r="BC31" i="6"/>
  <c r="BC29" i="6"/>
  <c r="BC27" i="6"/>
  <c r="BC25" i="6"/>
  <c r="BC23" i="6"/>
  <c r="G17" i="8" l="1"/>
  <c r="H10" i="13" s="1"/>
  <c r="AX20" i="6"/>
  <c r="AX18" i="6"/>
  <c r="AX11" i="6"/>
  <c r="AW9" i="6"/>
  <c r="AX10" i="6"/>
  <c r="AX12" i="6"/>
  <c r="AX9" i="6"/>
  <c r="AX31" i="6"/>
  <c r="AX29" i="6"/>
  <c r="AX27" i="6"/>
  <c r="AX25" i="6"/>
  <c r="AX23" i="6"/>
  <c r="AX32" i="6"/>
  <c r="AX30" i="6"/>
  <c r="AX28" i="6"/>
  <c r="AX26" i="6"/>
  <c r="AX24" i="6"/>
  <c r="AX22" i="6"/>
  <c r="BD32" i="6"/>
  <c r="BD30" i="6"/>
  <c r="BD28" i="6"/>
  <c r="BD26" i="6"/>
  <c r="BD24" i="6"/>
  <c r="BD22" i="6"/>
  <c r="BD31" i="6"/>
  <c r="BD29" i="6"/>
  <c r="BD27" i="6"/>
  <c r="BD25" i="6"/>
  <c r="BD23" i="6"/>
  <c r="AN39" i="6" l="1"/>
  <c r="AN35" i="6" l="1"/>
  <c r="AN37" i="6"/>
  <c r="AN36" i="6"/>
  <c r="AN38" i="6"/>
  <c r="AN33" i="6" l="1"/>
  <c r="AN24" i="6"/>
  <c r="AN18" i="6" l="1"/>
  <c r="AN20" i="6"/>
  <c r="E6" i="5"/>
  <c r="AN29" i="6"/>
  <c r="AN27" i="6"/>
  <c r="AN26" i="6"/>
  <c r="AN28" i="6"/>
  <c r="AN32" i="6"/>
  <c r="AN25" i="6"/>
  <c r="AN31" i="6"/>
  <c r="AN23" i="6"/>
  <c r="AN30" i="6" l="1"/>
  <c r="AN22" i="6"/>
  <c r="F6" i="5"/>
  <c r="AO39" i="6" l="1"/>
  <c r="C5" i="14"/>
  <c r="C20" i="17"/>
  <c r="B18" i="10"/>
  <c r="AO33" i="6"/>
  <c r="AN7" i="6"/>
  <c r="AN6" i="6"/>
  <c r="G6" i="5"/>
  <c r="C14" i="17" l="1"/>
  <c r="AP39" i="6"/>
  <c r="E9" i="13"/>
  <c r="D9" i="13"/>
  <c r="C7" i="5"/>
  <c r="AN12" i="6"/>
  <c r="AN9" i="6"/>
  <c r="D5" i="14"/>
  <c r="AN10" i="6"/>
  <c r="AP33" i="6"/>
  <c r="AO38" i="6"/>
  <c r="D23" i="13"/>
  <c r="AO7" i="6"/>
  <c r="AO6" i="6"/>
  <c r="AN11" i="6"/>
  <c r="AO36" i="6"/>
  <c r="AO37" i="6"/>
  <c r="AO35" i="6"/>
  <c r="AO32" i="6"/>
  <c r="AO25" i="6"/>
  <c r="AO31" i="6"/>
  <c r="AO29" i="6"/>
  <c r="AO27" i="6"/>
  <c r="AO23" i="6"/>
  <c r="AO28" i="6"/>
  <c r="AO26" i="6"/>
  <c r="AO24" i="6"/>
  <c r="O44" i="6" l="1"/>
  <c r="D8" i="13" s="1"/>
  <c r="AQ39" i="6"/>
  <c r="E11" i="17"/>
  <c r="E5" i="14"/>
  <c r="C7" i="14"/>
  <c r="E24" i="13" s="1"/>
  <c r="C6" i="14"/>
  <c r="E25" i="13" s="1"/>
  <c r="D20" i="17"/>
  <c r="D11" i="17"/>
  <c r="E20" i="17"/>
  <c r="B29" i="10"/>
  <c r="AP7" i="6"/>
  <c r="AO12" i="6"/>
  <c r="C35" i="10"/>
  <c r="AO30" i="6"/>
  <c r="AQ33" i="6"/>
  <c r="E23" i="13"/>
  <c r="AO22" i="6"/>
  <c r="AO9" i="6"/>
  <c r="AO18" i="6"/>
  <c r="AP38" i="6"/>
  <c r="C18" i="10"/>
  <c r="AP6" i="6"/>
  <c r="AO20" i="6"/>
  <c r="AO10" i="6"/>
  <c r="AO11" i="6"/>
  <c r="AP36" i="6"/>
  <c r="AP35" i="6"/>
  <c r="AQ36" i="6"/>
  <c r="AQ37" i="6"/>
  <c r="AQ35" i="6"/>
  <c r="AR32" i="6"/>
  <c r="AP25" i="6"/>
  <c r="AP32" i="6"/>
  <c r="AP26" i="6"/>
  <c r="AP28" i="6"/>
  <c r="AP31" i="6"/>
  <c r="AP29" i="6"/>
  <c r="AP27" i="6"/>
  <c r="AP23" i="6"/>
  <c r="AP24" i="6"/>
  <c r="P44" i="6" l="1"/>
  <c r="E8" i="13" s="1"/>
  <c r="D7" i="11"/>
  <c r="AR39" i="6"/>
  <c r="F9" i="13"/>
  <c r="G9" i="13"/>
  <c r="E7" i="5"/>
  <c r="F7" i="5"/>
  <c r="AQ7" i="6"/>
  <c r="C29" i="10"/>
  <c r="C38" i="10" s="1"/>
  <c r="D35" i="10"/>
  <c r="AR33" i="6"/>
  <c r="AP30" i="6"/>
  <c r="AP18" i="6"/>
  <c r="AP22" i="6"/>
  <c r="AQ6" i="6"/>
  <c r="AQ38" i="6"/>
  <c r="E7" i="11" s="1"/>
  <c r="E35" i="10"/>
  <c r="D18" i="10"/>
  <c r="AP9" i="6"/>
  <c r="AP10" i="6"/>
  <c r="AP12" i="6"/>
  <c r="AP11" i="6"/>
  <c r="AP20" i="6"/>
  <c r="AQ9" i="6"/>
  <c r="AQ11" i="6"/>
  <c r="AQ12" i="6"/>
  <c r="AR28" i="6"/>
  <c r="AR26" i="6"/>
  <c r="AR23" i="6"/>
  <c r="AR25" i="6"/>
  <c r="AR29" i="6"/>
  <c r="AR31" i="6"/>
  <c r="AR24" i="6"/>
  <c r="AR27" i="6"/>
  <c r="AQ25" i="6"/>
  <c r="AQ32" i="6"/>
  <c r="AQ27" i="6"/>
  <c r="AQ28" i="6"/>
  <c r="AQ23" i="6"/>
  <c r="AQ24" i="6"/>
  <c r="AQ31" i="6"/>
  <c r="AQ29" i="6"/>
  <c r="AQ26" i="6"/>
  <c r="D14" i="17" l="1"/>
  <c r="E14" i="17"/>
  <c r="F23" i="13"/>
  <c r="Q44" i="6"/>
  <c r="F11" i="17"/>
  <c r="F5" i="14"/>
  <c r="D7" i="14"/>
  <c r="F24" i="13" s="1"/>
  <c r="D6" i="14"/>
  <c r="F25" i="13" s="1"/>
  <c r="E7" i="14"/>
  <c r="G24" i="13" s="1"/>
  <c r="E6" i="14"/>
  <c r="G25" i="13" s="1"/>
  <c r="H9" i="13"/>
  <c r="F20" i="17"/>
  <c r="D29" i="10"/>
  <c r="D38" i="10" s="1"/>
  <c r="AR38" i="6"/>
  <c r="AQ18" i="6"/>
  <c r="AQ22" i="6"/>
  <c r="AR7" i="6"/>
  <c r="AQ30" i="6"/>
  <c r="AR22" i="6"/>
  <c r="AR30" i="6"/>
  <c r="AR6" i="6"/>
  <c r="AQ10" i="6"/>
  <c r="AQ20" i="6"/>
  <c r="AR9" i="6"/>
  <c r="AR37" i="6"/>
  <c r="AR35" i="6"/>
  <c r="AR36" i="6"/>
  <c r="AR12" i="6"/>
  <c r="AR11" i="6"/>
  <c r="F7" i="11" l="1"/>
  <c r="F8" i="13"/>
  <c r="G23" i="13"/>
  <c r="R44" i="6"/>
  <c r="AR10" i="6"/>
  <c r="G7" i="5"/>
  <c r="F35" i="10"/>
  <c r="E29" i="10"/>
  <c r="E38" i="10" s="1"/>
  <c r="AR18" i="6"/>
  <c r="E18" i="10"/>
  <c r="F18" i="10"/>
  <c r="AR20" i="6"/>
  <c r="G8" i="13" l="1"/>
  <c r="F14" i="17"/>
  <c r="H23" i="13"/>
  <c r="S44" i="6"/>
  <c r="F7" i="14"/>
  <c r="H24" i="13" s="1"/>
  <c r="F6" i="14"/>
  <c r="H25" i="13" s="1"/>
  <c r="F29" i="10"/>
  <c r="F38" i="10" s="1"/>
  <c r="H8" i="13" l="1"/>
  <c r="B11" i="17"/>
  <c r="B5" i="5" l="1"/>
  <c r="B13" i="5" s="1"/>
  <c r="D7" i="13" s="1"/>
  <c r="B14" i="17" l="1"/>
  <c r="C10" i="17" s="1"/>
  <c r="B7" i="14"/>
  <c r="D24" i="13" s="1"/>
  <c r="B6" i="14"/>
  <c r="D25" i="13" s="1"/>
  <c r="B6" i="9"/>
  <c r="D11" i="13" s="1"/>
  <c r="B11" i="8"/>
  <c r="B6" i="10"/>
  <c r="B37" i="10" s="1"/>
  <c r="C8" i="5" l="1"/>
  <c r="C5" i="5" s="1"/>
  <c r="C13" i="5" s="1"/>
  <c r="D10" i="17"/>
  <c r="B12" i="8"/>
  <c r="D27" i="13" s="1"/>
  <c r="B14" i="8"/>
  <c r="B15" i="8" s="1"/>
  <c r="B17" i="8" l="1"/>
  <c r="D10" i="13" s="1"/>
  <c r="D12" i="13" s="1"/>
  <c r="D16" i="13" s="1"/>
  <c r="E7" i="13"/>
  <c r="C6" i="9"/>
  <c r="E11" i="13" s="1"/>
  <c r="C11" i="8"/>
  <c r="C14" i="8" s="1"/>
  <c r="C15" i="8" s="1"/>
  <c r="C6" i="10"/>
  <c r="E8" i="5"/>
  <c r="E10" i="17"/>
  <c r="C17" i="8" l="1"/>
  <c r="E10" i="13" s="1"/>
  <c r="E12" i="13" s="1"/>
  <c r="E16" i="13" s="1"/>
  <c r="E5" i="5"/>
  <c r="D5" i="11" s="1"/>
  <c r="F8" i="5"/>
  <c r="C12" i="8"/>
  <c r="E27" i="13" s="1"/>
  <c r="F10" i="17"/>
  <c r="E20" i="5" l="1"/>
  <c r="G8" i="5"/>
  <c r="F5" i="5"/>
  <c r="E12" i="5"/>
  <c r="G5" i="5" l="1"/>
  <c r="F5" i="11" s="1"/>
  <c r="F20" i="5"/>
  <c r="E5" i="11"/>
  <c r="E16" i="5"/>
  <c r="F5" i="13"/>
  <c r="C37" i="10"/>
  <c r="C39" i="10" s="1"/>
  <c r="E22" i="13" s="1"/>
  <c r="G20" i="5" l="1"/>
  <c r="F12" i="5"/>
  <c r="D3" i="11"/>
  <c r="D8" i="11" s="1"/>
  <c r="F15" i="13" s="1"/>
  <c r="F6" i="13"/>
  <c r="E21" i="5"/>
  <c r="G12" i="5"/>
  <c r="F7" i="13" l="1"/>
  <c r="D6" i="9"/>
  <c r="F11" i="13" s="1"/>
  <c r="F16" i="5"/>
  <c r="G5" i="13"/>
  <c r="G16" i="5"/>
  <c r="H5" i="13"/>
  <c r="D6" i="10"/>
  <c r="D37" i="10" s="1"/>
  <c r="D39" i="10" s="1"/>
  <c r="F22" i="13" s="1"/>
  <c r="D11" i="8"/>
  <c r="D14" i="8" s="1"/>
  <c r="D15" i="8" s="1"/>
  <c r="D17" i="8" l="1"/>
  <c r="F10" i="13" s="1"/>
  <c r="F21" i="5"/>
  <c r="E3" i="11"/>
  <c r="E8" i="11" s="1"/>
  <c r="G15" i="13" s="1"/>
  <c r="G6" i="13"/>
  <c r="H6" i="13"/>
  <c r="F105" i="18"/>
  <c r="F106" i="18" s="1"/>
  <c r="F107" i="18" s="1"/>
  <c r="F108" i="18" s="1"/>
  <c r="H20" i="13" s="1"/>
  <c r="G21" i="5"/>
  <c r="F3" i="11"/>
  <c r="F8" i="11" s="1"/>
  <c r="H15" i="13" s="1"/>
  <c r="D12" i="8"/>
  <c r="F27" i="13" s="1"/>
  <c r="F14" i="13" l="1"/>
  <c r="F13" i="13"/>
  <c r="F21" i="13" s="1"/>
  <c r="F12" i="13"/>
  <c r="H7" i="13"/>
  <c r="F6" i="9"/>
  <c r="H11" i="13" s="1"/>
  <c r="G7" i="13"/>
  <c r="E6" i="9"/>
  <c r="G11" i="13" s="1"/>
  <c r="F11" i="8"/>
  <c r="F12" i="8" s="1"/>
  <c r="G27" i="13" s="1"/>
  <c r="E6" i="10"/>
  <c r="E37" i="10" s="1"/>
  <c r="E39" i="10" s="1"/>
  <c r="G22" i="13" s="1"/>
  <c r="G11" i="8"/>
  <c r="G12" i="8" s="1"/>
  <c r="H27" i="13" s="1"/>
  <c r="F6" i="10"/>
  <c r="F37" i="10" s="1"/>
  <c r="F39" i="10" s="1"/>
  <c r="H22" i="13" s="1"/>
  <c r="F16" i="13" l="1"/>
  <c r="H12" i="13"/>
  <c r="G12" i="13"/>
  <c r="G13" i="13"/>
  <c r="G21" i="13" s="1"/>
  <c r="G14" i="13"/>
  <c r="H14" i="13"/>
  <c r="H13" i="13"/>
  <c r="H21" i="13" s="1"/>
  <c r="G16" i="13" l="1"/>
  <c r="H16" i="13"/>
  <c r="C77" i="22" l="1"/>
  <c r="B31" i="10" s="1"/>
  <c r="B35" i="10" l="1"/>
  <c r="B38" i="10"/>
  <c r="B3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tc={724C85D3-B9B5-4CA5-86C7-C4F9BFEB2C9C}</author>
  </authors>
  <commentList>
    <comment ref="H5" authorId="0" shapeId="0" xr:uid="{724C85D3-B9B5-4CA5-86C7-C4F9BFEB2C9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saldo de contracíclicas, incluir el monto ya conseguido a diciembre 23 más las proyecciones que hace la entidad (es decir, el gasto por estimación contracíclica de la hoja previa).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tc={07E3CB64-22F2-4242-AF01-B9AFFC9975C2}</author>
  </authors>
  <commentList>
    <comment ref="E7" authorId="0" shapeId="0" xr:uid="{07E3CB64-22F2-4242-AF01-B9AFFC9975C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considerarán para efecto de la PNME.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tc={5581452C-DAD2-4140-BB24-FFFC7AF892B6}</author>
    <author>tc={F22D0B2F-4EB4-4EDC-B2A1-1D8627E2CF09}</author>
  </authors>
  <commentList>
    <comment ref="C10" authorId="0" shapeId="0" xr:uid="{5581452C-DAD2-4140-BB24-FFFC7AF892B6}">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F22D0B2F-4EB4-4EDC-B2A1-1D8627E2CF09}">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tc={98A19801-A982-4934-8675-7E21890923CD}</author>
    <author>tc={7090DA41-411A-4BEA-8F28-9DE96F899864}</author>
  </authors>
  <commentList>
    <comment ref="C10" authorId="0" shapeId="0" xr:uid="{98A19801-A982-4934-8675-7E21890923C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 ref="C11" authorId="1" shapeId="0" xr:uid="{7090DA41-411A-4BEA-8F28-9DE96F899864}">
      <text>
        <t>[Comentario encadenado]
Su versión de Excel le permite leer este comentario encadenado; sin embargo, las ediciones que se apliquen se quitarán si el archivo se abre en una versión más reciente de Excel. Más información: https://go.microsoft.com/fwlink/?linkid=870924
Comentario:
    Recordar la exclusión de la cartera de negociación.</t>
      </text>
    </comment>
  </commentList>
</comments>
</file>

<file path=xl/sharedStrings.xml><?xml version="1.0" encoding="utf-8"?>
<sst xmlns="http://schemas.openxmlformats.org/spreadsheetml/2006/main" count="2078" uniqueCount="396">
  <si>
    <t>Deducciones</t>
  </si>
  <si>
    <t>Capital base</t>
  </si>
  <si>
    <t>Total de APR</t>
  </si>
  <si>
    <t>Balance general de la entidad</t>
  </si>
  <si>
    <t>Moneda nacional</t>
  </si>
  <si>
    <t>Activo total</t>
  </si>
  <si>
    <t>Año base (observado)</t>
  </si>
  <si>
    <t>Años proyectados</t>
  </si>
  <si>
    <t>Disponibilidades</t>
  </si>
  <si>
    <t>BCCR</t>
  </si>
  <si>
    <t>Resto</t>
  </si>
  <si>
    <t>Inversiones</t>
  </si>
  <si>
    <t>Gobierno</t>
  </si>
  <si>
    <t>Entidades financieras</t>
  </si>
  <si>
    <t>Negociables</t>
  </si>
  <si>
    <t>Disponibles para la venta</t>
  </si>
  <si>
    <t>A costo amortizado</t>
  </si>
  <si>
    <t>ODL</t>
  </si>
  <si>
    <t>Distribución</t>
  </si>
  <si>
    <t>Años</t>
  </si>
  <si>
    <t>Crédito</t>
  </si>
  <si>
    <t>Restringido</t>
  </si>
  <si>
    <t>Persona física</t>
  </si>
  <si>
    <t>Consumo a menos de 5 años</t>
  </si>
  <si>
    <t>Consumo de 5 a 6 años</t>
  </si>
  <si>
    <t>Consumo de 6 a 9 años</t>
  </si>
  <si>
    <t>Consumo a más de 9 años</t>
  </si>
  <si>
    <t>Tarjeta a menos de 5 años</t>
  </si>
  <si>
    <t>Tarjeta a más de 5 años</t>
  </si>
  <si>
    <t>Vehículos a menos de 7 años</t>
  </si>
  <si>
    <t>Vehículos a más de 7 años</t>
  </si>
  <si>
    <t>Vivienda residencial a menos de 30 años</t>
  </si>
  <si>
    <t>Vivienda residencial a más de 30 años</t>
  </si>
  <si>
    <t>Persona jurídica</t>
  </si>
  <si>
    <t>Gran empresa</t>
  </si>
  <si>
    <t>Mediana empresa</t>
  </si>
  <si>
    <t>Pequeña y micro empresa</t>
  </si>
  <si>
    <t>Resto de activos</t>
  </si>
  <si>
    <t>Distribución del activo</t>
  </si>
  <si>
    <t>Comente acá los principales supuestos de crecimiento en activo. ¿De que forma se ven influenciados estos por la entrada en vigencia de normativa? ¿Cuál normativa específicamente le afecta y en qué medida le limita el crecimiento?</t>
  </si>
  <si>
    <t>Crecimiento del activo</t>
  </si>
  <si>
    <t>Pasivo total</t>
  </si>
  <si>
    <t>Distribución del pasivo</t>
  </si>
  <si>
    <t>A la vista</t>
  </si>
  <si>
    <t>A plazo con vencimiento inferior al año</t>
  </si>
  <si>
    <t>A plazo con vencimiento superior al año</t>
  </si>
  <si>
    <t>Obligaciones con minoristas y Mipyme</t>
  </si>
  <si>
    <t>Obligaciones con otras personas jurídicas</t>
  </si>
  <si>
    <t>Depósitos operativos</t>
  </si>
  <si>
    <t>Patrimonio</t>
  </si>
  <si>
    <t>Capital social</t>
  </si>
  <si>
    <t>Reservas</t>
  </si>
  <si>
    <t>Resultados acumulados ejercicios ant</t>
  </si>
  <si>
    <t>Otros componentes de patrimonio</t>
  </si>
  <si>
    <t>Bancos centrales del exterior</t>
  </si>
  <si>
    <t>Generador</t>
  </si>
  <si>
    <t>No Generador</t>
  </si>
  <si>
    <t>Moneda extranjera</t>
  </si>
  <si>
    <t>Contingencias</t>
  </si>
  <si>
    <t>Facilidades de crédito o de liquidez en las que medie un compromiso contingente para proveer fondos.</t>
  </si>
  <si>
    <t>Otras contingencias crediticias sin depósito previo</t>
  </si>
  <si>
    <t>Otras contingencias crediticias con depósito previo</t>
  </si>
  <si>
    <t>Otras contingencias no crediticias</t>
  </si>
  <si>
    <t>Indique en este espacio si en las proyecciones se dieron cambios estructurales en la composición por tipo del activo o pasivo. ¿Si esto ocurrió, tiene algún vínculo con alguna norma en especial? ¿Hay incentivos a apostar por algún tipo de activo o pasivo en específico debido a cambios normativos?</t>
  </si>
  <si>
    <t>Indique en este espacio si en las proyecciones se dieron cambios estructurales en la composición por moneda del activo o pasivo. ¿Si esto ocurrió, tiene algún vínculo con alguna norma en especial? ¿Hay incentivos a apostar por alguna moneda de activo o pasivo en específico debido a cambios normativos?</t>
  </si>
  <si>
    <t>Indique en este espacio si en las proyecciones se dieron cambios estructurales en la composición por plazo del activo o pasivo. ¿Si esto ocurrió, tiene algún vínculo con alguna norma en especial? ¿Hay incentivos a apostar por algún plazo de activo o pasivo en específico debido a cambios normativos?</t>
  </si>
  <si>
    <t>Indique en este espacio si en las proyecciones se dieron cambios en la estructura de financiamiento a través de tiempo.</t>
  </si>
  <si>
    <t>Comente en este espacio si prevé que los cambios normativos le generen incentivos a variar su posición en moneda extranjera. ¿Tendrá que comprar o vender dólares para lograr su objetivo, en qué cuantía?</t>
  </si>
  <si>
    <t>CCN1</t>
  </si>
  <si>
    <t>Capital pagado ordinario</t>
  </si>
  <si>
    <t>Aproximación de capital base</t>
  </si>
  <si>
    <t>Reserva legal</t>
  </si>
  <si>
    <t>Utilidades acumuladas de ejercicios ant</t>
  </si>
  <si>
    <t>Utilidad del período</t>
  </si>
  <si>
    <t>Otros componentes</t>
  </si>
  <si>
    <t>Capital pagado preferente</t>
  </si>
  <si>
    <t>Otras reservas</t>
  </si>
  <si>
    <t>Ingresos</t>
  </si>
  <si>
    <t>Gastos</t>
  </si>
  <si>
    <t>CCN1 neto</t>
  </si>
  <si>
    <t>CAN 1</t>
  </si>
  <si>
    <t>CAN 1 neto</t>
  </si>
  <si>
    <t>CN1 Total</t>
  </si>
  <si>
    <t>CN2</t>
  </si>
  <si>
    <t>CN2 Total</t>
  </si>
  <si>
    <t>El ejercicio plantea que las variaciones de capital serán basadas en el crecimiento de la entidad, es decir, vía utilidades, sin embargo, si la entidad tiene intención de aumentar su capital por otro mecanismo, sírvase indicarlo.</t>
  </si>
  <si>
    <t>Créditos pendientes de desembolsar</t>
  </si>
  <si>
    <t>Líneas de crédito para sobregiros</t>
  </si>
  <si>
    <t>Línea de crédito para tarjetas de crédito</t>
  </si>
  <si>
    <t>Contraparte</t>
  </si>
  <si>
    <t>Moneda</t>
  </si>
  <si>
    <t>MN</t>
  </si>
  <si>
    <t>Empresas</t>
  </si>
  <si>
    <t>Año</t>
  </si>
  <si>
    <t>MENG</t>
  </si>
  <si>
    <t>MEG</t>
  </si>
  <si>
    <t>Física</t>
  </si>
  <si>
    <t>Otros</t>
  </si>
  <si>
    <t>SEGMENTACIÓN DE ACTIVOS</t>
  </si>
  <si>
    <t>PONDERADORES</t>
  </si>
  <si>
    <t>SALDOS PONDERADOS</t>
  </si>
  <si>
    <t>Total de activos y contingencias</t>
  </si>
  <si>
    <t>AME</t>
  </si>
  <si>
    <t>PME</t>
  </si>
  <si>
    <t>CB</t>
  </si>
  <si>
    <t>PNME</t>
  </si>
  <si>
    <t>PNME/CB</t>
  </si>
  <si>
    <t>ROA</t>
  </si>
  <si>
    <t>Utilidad</t>
  </si>
  <si>
    <t>Activos</t>
  </si>
  <si>
    <t>NA</t>
  </si>
  <si>
    <t>VeR</t>
  </si>
  <si>
    <t>Variables</t>
  </si>
  <si>
    <t>Ai/AT</t>
  </si>
  <si>
    <t>PEME</t>
  </si>
  <si>
    <t>Factor</t>
  </si>
  <si>
    <t>Financiamiento estable disponible</t>
  </si>
  <si>
    <t>Capital base para IFNE</t>
  </si>
  <si>
    <t xml:space="preserve">Resumen </t>
  </si>
  <si>
    <t>Depósitos a la vista minorista y Mipyme</t>
  </si>
  <si>
    <t>Depósitos a plazo minorista y Mipyme inferior a un año</t>
  </si>
  <si>
    <t>Depósitos a plazo minorista y Mipyme superior a un año</t>
  </si>
  <si>
    <t>Depósitos a la vista con entidades financieras</t>
  </si>
  <si>
    <t>Depósitos a plazo con entidades financieras inferior a un año</t>
  </si>
  <si>
    <t>Depósitos a plazo con entidades financieras superior a un año</t>
  </si>
  <si>
    <t>Obligaciones con EF y BCCR</t>
  </si>
  <si>
    <t>Depósitos a la vista con resto jurídicos</t>
  </si>
  <si>
    <t>Depósitos a plazo con resto jurídicos inferior a un año</t>
  </si>
  <si>
    <t>Depósitos a plazo con resto jurídicos superior a un año</t>
  </si>
  <si>
    <t>Resto de pasivos</t>
  </si>
  <si>
    <t>Activos líquidos de alta calidad</t>
  </si>
  <si>
    <t>Efectivo</t>
  </si>
  <si>
    <t>Depósitos vista en entidades financieras</t>
  </si>
  <si>
    <t>Crédito a entidades financieras</t>
  </si>
  <si>
    <t>Crédito a vivienda residencial</t>
  </si>
  <si>
    <t>Resto de la cartera de crédito</t>
  </si>
  <si>
    <t>Resto de inversiones</t>
  </si>
  <si>
    <t>Total de pasivos</t>
  </si>
  <si>
    <t>Total de activos</t>
  </si>
  <si>
    <t>Facilidades de crédito o liquidez</t>
  </si>
  <si>
    <t>Resto de contingencias</t>
  </si>
  <si>
    <t>Ponderadores</t>
  </si>
  <si>
    <t>FED</t>
  </si>
  <si>
    <t>FER</t>
  </si>
  <si>
    <t>IFNE</t>
  </si>
  <si>
    <t>Financiamiento estable requerido</t>
  </si>
  <si>
    <t>Capital y pasivos</t>
  </si>
  <si>
    <t>Total de contingencias</t>
  </si>
  <si>
    <t>APR</t>
  </si>
  <si>
    <t>Riesgo de precio</t>
  </si>
  <si>
    <t>Riesgo operativo</t>
  </si>
  <si>
    <t>Riesgo cambiario</t>
  </si>
  <si>
    <t>CCN1/ Total de riesgos</t>
  </si>
  <si>
    <t>CN1/ Total de riesgos</t>
  </si>
  <si>
    <t>Indicador de apalancamiento</t>
  </si>
  <si>
    <t>Calificación de la entidad</t>
  </si>
  <si>
    <t>Requerimiento RC</t>
  </si>
  <si>
    <t>Desglose del capital base</t>
  </si>
  <si>
    <t>Cálculo del IFNE</t>
  </si>
  <si>
    <t>CN1</t>
  </si>
  <si>
    <t>Activos totales</t>
  </si>
  <si>
    <t>Deducciones CN1</t>
  </si>
  <si>
    <t>Indicador apalancamiento</t>
  </si>
  <si>
    <t>Parafiscales</t>
  </si>
  <si>
    <t>Distribución de dividendos</t>
  </si>
  <si>
    <t>Resultado capitalizable</t>
  </si>
  <si>
    <t>Validación cuadre contable</t>
  </si>
  <si>
    <t>Pasivo+Patrimonio</t>
  </si>
  <si>
    <t>* Aplica si la entidad tiene faltantes respecto a su requerimiento.</t>
  </si>
  <si>
    <t>* Entidad decide el año en que realizará la estimación y por cual monto.</t>
  </si>
  <si>
    <t>Proyectado</t>
  </si>
  <si>
    <t>Capital primario</t>
  </si>
  <si>
    <t>Capital secundario</t>
  </si>
  <si>
    <t>Proyectado nueva norma</t>
  </si>
  <si>
    <t>Desglose del riesgo de mercado</t>
  </si>
  <si>
    <t>Portafolio sujeto a VeR</t>
  </si>
  <si>
    <t>Indicadores</t>
  </si>
  <si>
    <t>Portafolio sujeto a RM y RG</t>
  </si>
  <si>
    <t>Riesgo de mercado CN</t>
  </si>
  <si>
    <t>Aproximación del riesgo de mercado</t>
  </si>
  <si>
    <t>Tamaño de portafolio sujeto a VeR</t>
  </si>
  <si>
    <t>Cartera de negociación</t>
  </si>
  <si>
    <t>Desglose del riesgo cambiario</t>
  </si>
  <si>
    <t>Aproximación del riesgo cambiario</t>
  </si>
  <si>
    <t>Posición estructural regulatoria</t>
  </si>
  <si>
    <t>Posición estructural definida</t>
  </si>
  <si>
    <t>Requerimiento</t>
  </si>
  <si>
    <t>Exposiciones con derivados</t>
  </si>
  <si>
    <t>Otras contingencias crediticias sin depósito previo (factor de 0.25)</t>
  </si>
  <si>
    <t>Otras contingencias crediticias sin depósito previo (factor de 0.05)</t>
  </si>
  <si>
    <t>Otras contingencias crediticias sin depósito previo (factor 25%)</t>
  </si>
  <si>
    <t>Otras contingencias crediticias sin depósito previo (factor 5%)</t>
  </si>
  <si>
    <t>Indicador de Apalancamiento</t>
  </si>
  <si>
    <t>ROE</t>
  </si>
  <si>
    <t>Indicadores de rentabilidad</t>
  </si>
  <si>
    <t>¿Cómo le afecta la entrada en vigencia de normativa su posición en moneda extranjera, tendrá que deshacerse de dólares, adquirirlos o mantenerse en su nivel?</t>
  </si>
  <si>
    <t>¿Qué criterio utilizó para definir la posición estructural a partir de 2026?</t>
  </si>
  <si>
    <t>¿Tuvo que modificar su estructura de financiamiento o activo para poder cumplir con el indicador de IFNE?</t>
  </si>
  <si>
    <t>¿Debió hacer cambios en su balance para poder superar el indicador de apalancamiento?</t>
  </si>
  <si>
    <t>Crecimiento del crédito</t>
  </si>
  <si>
    <t>Capital esperado (si hay brecha entre la validación contable)</t>
  </si>
  <si>
    <t>En caso de haber visto deterioro en su rentabilidad, ¿a qué aspecto lo atribuye principalmente?</t>
  </si>
  <si>
    <t>Apetito de riesgo</t>
  </si>
  <si>
    <t>Límite normativo</t>
  </si>
  <si>
    <t>Indicador</t>
  </si>
  <si>
    <t>Suficiencia Patrimonial</t>
  </si>
  <si>
    <t>Normalidad</t>
  </si>
  <si>
    <t>Activos líquidos/ depósitos vista</t>
  </si>
  <si>
    <t>Colchón mínimo</t>
  </si>
  <si>
    <t>Colchón conservación</t>
  </si>
  <si>
    <t>Colchón sistemicidad</t>
  </si>
  <si>
    <t>Colchón RTILB</t>
  </si>
  <si>
    <t>Superávit/ deficit de colchones</t>
  </si>
  <si>
    <t>Saldo de estimación contracíclica</t>
  </si>
  <si>
    <t>Faltante original de estimación contracíclica</t>
  </si>
  <si>
    <t>Total de estimación contracíclica obtenido</t>
  </si>
  <si>
    <t>PNME/ CB</t>
  </si>
  <si>
    <t>Cumplimiento de la contracíclica</t>
  </si>
  <si>
    <t>Si SP se reduce por debajo del apetito de riesgo</t>
  </si>
  <si>
    <t>¿Cuánto capital le está faltando para alcanzar ese umbral?</t>
  </si>
  <si>
    <t>Si IFNE se reduce por debajo del apetito de riesgo</t>
  </si>
  <si>
    <t>¿Cuánto FED le está faltando para alcanzar ese umbral?</t>
  </si>
  <si>
    <t>ó ¿Cuánto APR debería sacrificar para tal fin?</t>
  </si>
  <si>
    <t>Si PNME se desvía de la establecida</t>
  </si>
  <si>
    <t>¿Cuántos dólares debería comprar o vender para retornar al nivel deseado?</t>
  </si>
  <si>
    <t>2- Balance general resumido en moneda nacional</t>
  </si>
  <si>
    <t>3- Balance general resumido en moneda extranjera</t>
  </si>
  <si>
    <t>4- Patrimonio y estado de resultados</t>
  </si>
  <si>
    <t>5- Capital base</t>
  </si>
  <si>
    <t>6- APR</t>
  </si>
  <si>
    <t>7- Riesgo de mercado</t>
  </si>
  <si>
    <t>8- Riesgo cambiario</t>
  </si>
  <si>
    <t>9- Riesgo operativo</t>
  </si>
  <si>
    <t>10- IFNE</t>
  </si>
  <si>
    <t>11- Indicador de apalancamiento</t>
  </si>
  <si>
    <t>12- Rentabilidad</t>
  </si>
  <si>
    <t>Indique su faltante de estimación contracíclica y cual es su estrategia para completarlo.</t>
  </si>
  <si>
    <t>Desglose del riesgo operativo</t>
  </si>
  <si>
    <t>Comente cual fue la forma que usó para proyectar el riesgo operativo.</t>
  </si>
  <si>
    <t>Señale para cada uno de los años, el tipo de cambio utilizado al momento de colonizar las cifras.</t>
  </si>
  <si>
    <t>¿De qué forma se ajustaría para alcanzar el límite?</t>
  </si>
  <si>
    <t>Estado de resultados resumido</t>
  </si>
  <si>
    <t>1- Instrucciones generales</t>
  </si>
  <si>
    <t>Gasto adicional para completar estimación contracíclica *</t>
  </si>
  <si>
    <t>Crecimiento crédito MN</t>
  </si>
  <si>
    <t>Crecimiento crédito ME</t>
  </si>
  <si>
    <t>Curva R0,$ (tk)</t>
  </si>
  <si>
    <t>Df0,$ (tk)</t>
  </si>
  <si>
    <t>Punto medio (tk)</t>
  </si>
  <si>
    <t>Banda temporal</t>
  </si>
  <si>
    <t>Overnight</t>
  </si>
  <si>
    <t>1 día a 1 mes</t>
  </si>
  <si>
    <t>1 a 3 meses</t>
  </si>
  <si>
    <t>3 a 6 meses</t>
  </si>
  <si>
    <t>6 a 9 meses</t>
  </si>
  <si>
    <t>9 a 12 meses</t>
  </si>
  <si>
    <t>1 a 1.5 años</t>
  </si>
  <si>
    <t>1.5 a 2 años</t>
  </si>
  <si>
    <t>2 a 3 años</t>
  </si>
  <si>
    <t>3 a 4 años</t>
  </si>
  <si>
    <t>4 a 5 años</t>
  </si>
  <si>
    <t>5 a 6 años</t>
  </si>
  <si>
    <t>6 a 7 años</t>
  </si>
  <si>
    <t>7 a 8 años</t>
  </si>
  <si>
    <t>8 a 9 años</t>
  </si>
  <si>
    <t>9 a 10 años</t>
  </si>
  <si>
    <t>10 a 15 años</t>
  </si>
  <si>
    <t>15 a 20 años</t>
  </si>
  <si>
    <t>Más de 20 años</t>
  </si>
  <si>
    <t>Activos MN</t>
  </si>
  <si>
    <t>Portafolio de inversiones, tasa fija</t>
  </si>
  <si>
    <t>Portafolio de inversiones, tasa variable/ semivariable</t>
  </si>
  <si>
    <t>Cartera de crédito, tasa fija</t>
  </si>
  <si>
    <t>Cartera de crédito, tasa variable/ semivariable</t>
  </si>
  <si>
    <t>Pasivos MN</t>
  </si>
  <si>
    <t>Obligaciones con el público, a la vista, con costo financiero</t>
  </si>
  <si>
    <t>Obligaciones con el público, a la vista, sin costo financiero</t>
  </si>
  <si>
    <t>Obligaciones con el público a plazo, tasa fija</t>
  </si>
  <si>
    <t>Obligaciones con el público a plazo, tasa variable/ semivariable</t>
  </si>
  <si>
    <t>Obligaciones con el BCCR, a la vista, con costo financiero</t>
  </si>
  <si>
    <t>Obligaciones con el BCCR, a la vista, sin costo financiero</t>
  </si>
  <si>
    <t>Obligaciones con el BCCR a plazo, tasa fija</t>
  </si>
  <si>
    <t>Obligaciones con el BCCR a plazo, tasa variable/ semivariable</t>
  </si>
  <si>
    <t>Obligaciones con entidades financieras, a la vista, con costo financiero</t>
  </si>
  <si>
    <t>Obligaciones con entidades financieras, a la vista, sin costo financiero</t>
  </si>
  <si>
    <t>Obligaciones con entidades financieras a plazo, tasa fija</t>
  </si>
  <si>
    <t>Obligaciones con entidades financieras a plazo, tasa variable/ semivariable</t>
  </si>
  <si>
    <t>Escenario 0</t>
  </si>
  <si>
    <t>EVE 0, Colones</t>
  </si>
  <si>
    <t>Escenario 1: subida en paralelo</t>
  </si>
  <si>
    <t>EVE 1, Colones</t>
  </si>
  <si>
    <t>Escenario 2: bajada en paralelo</t>
  </si>
  <si>
    <t>EVE 2, Colones</t>
  </si>
  <si>
    <t>Escenario 3: mayor pendiente (baja de tasas cortas y suba de tasas largas)</t>
  </si>
  <si>
    <t>EVE 3, Colones</t>
  </si>
  <si>
    <t>Escenario 4: menor pendiente (suba de tasas cortas y baja de tasas largas)</t>
  </si>
  <si>
    <t>EVE 4, Colones</t>
  </si>
  <si>
    <t>Escenario 5: suba de tasas cortas</t>
  </si>
  <si>
    <t>EVE 5, Colones</t>
  </si>
  <si>
    <t>Escenario 6: baja de tasas cortas</t>
  </si>
  <si>
    <t>EVE 6, Colones</t>
  </si>
  <si>
    <t>13- Riesgo de tasa de interés en el libro bancario MN</t>
  </si>
  <si>
    <t>Deterioros respecto del escenario base</t>
  </si>
  <si>
    <t>Escenario 1</t>
  </si>
  <si>
    <t>Escenario 2</t>
  </si>
  <si>
    <t>Escenario 3</t>
  </si>
  <si>
    <t>Escenario 4</t>
  </si>
  <si>
    <t>Escenario 5</t>
  </si>
  <si>
    <t>Escenario 6</t>
  </si>
  <si>
    <t>Curva R0, C (tk)</t>
  </si>
  <si>
    <t>Df0, C (tk)</t>
  </si>
  <si>
    <t>Activos ME</t>
  </si>
  <si>
    <t>Pasivos ME</t>
  </si>
  <si>
    <t>EVE 0, Dólares</t>
  </si>
  <si>
    <t>EVE 1, Dólares</t>
  </si>
  <si>
    <t>EVE 2, Dólares</t>
  </si>
  <si>
    <t>EVE 3, Dólares</t>
  </si>
  <si>
    <t>EVE 4, Dólares</t>
  </si>
  <si>
    <t>EVE 5, Dólares</t>
  </si>
  <si>
    <t>EVE 6, Dólares</t>
  </si>
  <si>
    <t>CN1 2027</t>
  </si>
  <si>
    <t>% RTILB/ CN1</t>
  </si>
  <si>
    <t>Peor exposición</t>
  </si>
  <si>
    <t>Colchón de capital por RTILB</t>
  </si>
  <si>
    <t>Colchón a 2027 ajustado por gradualidad</t>
  </si>
  <si>
    <t>Esquema de validaciones</t>
  </si>
  <si>
    <t>Activo</t>
  </si>
  <si>
    <t>Pasivo</t>
  </si>
  <si>
    <t>Disponibles para venta</t>
  </si>
  <si>
    <t>Costo amortizado</t>
  </si>
  <si>
    <t>Crédito persona física</t>
  </si>
  <si>
    <t>Crédito persona jurídica</t>
  </si>
  <si>
    <t>Pasivo minorista</t>
  </si>
  <si>
    <t>Pasivos con otros jurídicos</t>
  </si>
  <si>
    <t>Contingencias de crédito o liquidez</t>
  </si>
  <si>
    <t>Instrucciones. Las celdas por llenarse están desbloqueadas y marcadas con "...". La entidad debe indicar su proyección de crecimiento del activo. La entidad debe indicar el saldo inicial de activos, pasivos y contingencias, de estos dos últimos, además, debe completar la serie con los saldos proyectados. La entidad debe indicar la estructura porcentual del total de activos, pasivos y contingencias, esto a nivel global como por subgrupo. Se ofrece una tabla de validaciones. El crecimiento del crédito se calcula automáticamente según estos espacios.</t>
  </si>
  <si>
    <t>…</t>
  </si>
  <si>
    <t>Instrucciones: En esta hoja no debe completar ninguna cifra, ya que se alimenta de la hoja con las proporciones del balance. En esta hoja, lo que se debe completar es la seguidilla de preguntas cualitativas de la columna H a la M, en los espacios en blanco.</t>
  </si>
  <si>
    <t>Crédito persona física sin riesgo camb</t>
  </si>
  <si>
    <t>Crédito persona física con riesgo camb</t>
  </si>
  <si>
    <t>Crédito persona jurídica sin riesgo camb</t>
  </si>
  <si>
    <t>Crédito persona jurídica con riesgo camb</t>
  </si>
  <si>
    <t>Instrucciones: En esta hoja no se debe completar nada, ya que las cifras se alimentan de los balances. Solamente se debe responder a la pregunta indicada.</t>
  </si>
  <si>
    <t>Utilidad del período inicial</t>
  </si>
  <si>
    <t>Instrucciones: Las principales cuentas del Capital Primario o CCN1 provienen de los balances ya completados. Lo que se debe llenar son los espacios que tienen "???". Se considerará el saldo de las estimaciones contracíclicas como parte del CN2. Adicionalmente, se debe completar la pregunta cualitativa adjunta de la columna H a la M.</t>
  </si>
  <si>
    <t>No aplica</t>
  </si>
  <si>
    <t>Instrucciones: Los APR ya se encuentran segmentados según los balances en MN y ME. En esta hoja, lo que se debe realizar es únicamente asignar los ponderadores a aquellos activos que tengan una multiplicidad de ponderadores. Esto significa, por lo tanto, calcular un ponderador promedio para cada activo de acuerdo a la composición de dicho activo. Para ello, puede referirse al ejemplo remitido con la cartera de consumo en el ejercicio que acompaña esta plantilla. Estos ponderadores por completarse aparecen sin ningún dato y en color naranja, entre las columnas U hasta AK. Nota, el factor de equivalencia para contingencias ya está siendo considerado dentro de los cálculos, no hay que hacer nada al respecto.</t>
  </si>
  <si>
    <t>¿Planea cambiar el tamaño de su cartera de negociación con la entrada en vigencia de la norma? Explique si el riesgo de mercado se mantiene como proporción de las carteras de inversiones o si cambia en el tiempo dentro de sus proyecciones y si este es el caso, argumente el motivo.</t>
  </si>
  <si>
    <t>Instrucciones: Debe completar los espacios indicados con "???". Asimismo, responder la pregunta adjunta.</t>
  </si>
  <si>
    <t>Posición neta derivados cambiarios</t>
  </si>
  <si>
    <t>Instrucciones: Debe completar los espacios indicados con "???" y las preguntas cualitativas adjuntas.</t>
  </si>
  <si>
    <t>Instrucciones: Debe completar los espacios indicados con "???" y la pregunta cualitativa adjunta.</t>
  </si>
  <si>
    <t>Instrucciones: Al igual que en el APR, para cuentas agregadas se debe calcular un ponderador promedio en función de la estructura de esa variable. Adicionalmente, responder la pregunta cualitativa.</t>
  </si>
  <si>
    <t>Instrucciones: debe completar los espacios indicados con "???" y la pregunta adjunta.</t>
  </si>
  <si>
    <t>Instrucciones: responda la pregunta cualitativa.</t>
  </si>
  <si>
    <t>Instrucciones: rellene los espacios en color blanco (activos y pasivos sensibles a tasa de interés) según su fecha de repreciación contractual. Esta va a ser la única variable no proyectada, debido a su complejidad. Se tomará el bandeo correspondiente a diciembre de 2023 para estimar el colchón correspondiente a riesgo de tasa en libro bancario y se asumirá que este no cambiará en el tiempo, aplicandose a 2024.</t>
  </si>
  <si>
    <t>Instrucciones: rellene las celdas en color naranja y responda las preguntas cuantitativas y cualitativas que están debajo de este tablero.</t>
  </si>
  <si>
    <t>En caso afirmativo, ¿en qué magnitud?</t>
  </si>
  <si>
    <t>FI/ Entidades financieras</t>
  </si>
  <si>
    <t>FI / Entidades financieras</t>
  </si>
  <si>
    <t>MIL</t>
  </si>
  <si>
    <r>
      <t xml:space="preserve">Instrucciones: Se debe completar la estructura patrimonial según los rubros solicitados </t>
    </r>
    <r>
      <rPr>
        <b/>
        <u/>
        <sz val="14"/>
        <color theme="1"/>
        <rFont val="Calibri"/>
        <family val="2"/>
        <scheme val="minor"/>
      </rPr>
      <t>acá no son porcentajes, sino, saldos</t>
    </r>
    <r>
      <rPr>
        <b/>
        <sz val="14"/>
        <color theme="1"/>
        <rFont val="Calibri"/>
        <family val="2"/>
        <scheme val="minor"/>
      </rPr>
      <t>. La línea de resultados del período se llenará con los datos del estado de resultados en la parte inferior, por lo que debe completar esos espacios. Asimismo, si la entidad presenta faltantes en su estimación contracíclica y proyectar completarlos en el tiempo, debe incluirlos en la línea como un gasto adicional proyectado, por lo que el resultado del período final será el proyectado inicialmente descontando ese gasto por estimaciones. El resultado capitalizable en patrimonio será el que incremente el resultado acumulado de ejercicios anteriores en los siguientes años. Las celdas por completarse, en resumen, tienen "...".</t>
    </r>
  </si>
  <si>
    <t>Utilidad del período después de ECC y RL</t>
  </si>
  <si>
    <t>Estimaciones ME</t>
  </si>
  <si>
    <t>UOBA promedio anual</t>
  </si>
  <si>
    <t>Resultados del período (después de RL)</t>
  </si>
  <si>
    <t>14- Riesgo de tasa de interés en el libro bancario ME</t>
  </si>
  <si>
    <t>15- Resumen</t>
  </si>
  <si>
    <t>Gasto adicional para bienes adjudicados o recibidos en dación</t>
  </si>
  <si>
    <t>En materia de derivados, ¿piensa utilizarlos para equilibrar posiciones en ME, riesgo de tasas en el libro bancario, riesgo de mercado?</t>
  </si>
  <si>
    <t>Propósito</t>
  </si>
  <si>
    <t>Este documento pretende aproximar el impacto esperado en indicadores clave de la entidad, tanto en rentabilidad, como en liquidez, riesgo cambiario y capital, dadas las disposiciones normativas que se implementarán a partir de setiembre de 2024.</t>
  </si>
  <si>
    <t>Alcance</t>
  </si>
  <si>
    <t>Corresponde a la entidad, indicar las proyecciones de su balance general (activos, pasivos, patrimonio y contingencias), así como las estimaciones sobre el estado de resultados. En el documento se presentan preguntas cualitativas que pretenden contextualizar las cifras e identificar los principales impactos para las entidades financieras participantes del ejercicio.</t>
  </si>
  <si>
    <t>Asimismo, existen espacios específicos dentro de cada una de las hojas, que deberán llenarse. Estos requerimientos serán señalados oportunamente en cada hoja, esto para mayor facilidad del usuario.</t>
  </si>
  <si>
    <t>Se suministrará un ejemplo del ejercicio, completamente ficticio y realizado únicamente con fines de guía. En este ejercicio, se explicarán los supuestos utilizados, se espera que la entidad sea capaz de diseñar sus propios supuestos y no necesariamente replique los del ejemplo.</t>
  </si>
  <si>
    <t>Horizonte temporal</t>
  </si>
  <si>
    <t>Las proyecciones de los datos se harán anuales, hasta 2027. Se coloca 2023 como referencia. Las mediciones permiten segmentar las cifras según la entrada en vigencia de cada una de las normas y las gradualidades respectivas.</t>
  </si>
  <si>
    <t>Presentación de saldos</t>
  </si>
  <si>
    <t>Los saldos deben ser reportados en millones de colones sin céntimos. En caso de monedas extranjeras, también deberán reportarse en colones, la entidad puede elegir entre mantener un tipo de cambio estático en el tiempo o variarlo en el tiempo, en todo caso, se deberá reportar el tipo de cambio usado para cada período.</t>
  </si>
  <si>
    <t>Corte de información</t>
  </si>
  <si>
    <t>Los datos deben ser suministrados con corte a los cierres de diciembre, esto para todos los años.</t>
  </si>
  <si>
    <t>Reporte de información por moneda</t>
  </si>
  <si>
    <t>La información remitida de los balances debe estar separada por moneda nacional y extranjera, cada una tiene su respectiva plantilla dentro de este archivo.</t>
  </si>
  <si>
    <t>Contacto</t>
  </si>
  <si>
    <t>Para dirigir sus consultas, puede contactar a los funcionarios Raquel Echeverría Delgado y Bryan Arce Ramírez, cuyos correos son, respectivamente, echeverriadr@sugef.fi.cr y arcerb@sugef.fi.cr.</t>
  </si>
  <si>
    <t>Información adicional</t>
  </si>
  <si>
    <t>Es deseable que la entidad, mediante un anexo, complemente la información acá suministrada con todos los supuestos que respalden las cifras proyectadas, explicando, asimismo, la forma de aproximar cada una de las cifras relevantes.</t>
  </si>
  <si>
    <t>Este documento anexo puede ser utilizado, también, para que las entidades expliquen  los impactos de cada una de las normativas, tanto en estrategia, como colocación de crédito, gestión de capital, liquidez, rentabilidad y su posición en moneda extranjera.</t>
  </si>
  <si>
    <t>Fecha de entrega</t>
  </si>
  <si>
    <t>Advertencia</t>
  </si>
  <si>
    <t>El archivo ha sido diseñado para solicitar una cantidad de información adecuada y apropiada, haciendo un balance entre la simplificación de información y lo estrictamente necesario para realizar el estudio de impacto en diversos indicadores. Es por este motivo, que la utilización de supuestos es fundamental. La agregación de algunas variables para facilitar el ejercicio, por lo tanto, con lleva a posibles desvíos de los resultados de los potencialmente obtenidos si se realizaran los cálculos con la granularidad de información necesaria.</t>
  </si>
  <si>
    <t>???</t>
  </si>
  <si>
    <t>Los saldos deben ser calculados de tal forma que se aproximen a resultados ya netos de estimaciones.</t>
  </si>
  <si>
    <t>La plantilla, junto con el anexo, deberán ser entregados con fecha máxima al 21 de junio de 2024.</t>
  </si>
  <si>
    <t>Reserva legal (x% utilidad)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</si>
</sst>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_-;\-* #,##0.0000_-;_-* &quot;-&quot;??_-;_-@_-"/>
    <numFmt numFmtId="166"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2"/>
      <name val="Calibri"/>
      <family val="2"/>
      <scheme val="minor"/>
    </font>
    <font>
      <b/>
      <sz val="16"/>
      <color theme="2"/>
      <name val="Calibri"/>
      <family val="2"/>
      <scheme val="minor"/>
    </font>
    <font>
      <b/>
      <sz val="12"/>
      <color theme="2"/>
      <name val="Calibri"/>
      <family val="2"/>
      <scheme val="minor"/>
    </font>
    <font>
      <sz val="11"/>
      <color theme="2"/>
      <name val="Calibri"/>
      <family val="2"/>
      <scheme val="minor"/>
    </font>
    <font>
      <b/>
      <sz val="16"/>
      <color theme="0"/>
      <name val="Calibri"/>
      <family val="2"/>
      <scheme val="minor"/>
    </font>
    <font>
      <b/>
      <sz val="18"/>
      <color theme="0"/>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20"/>
      <color theme="0"/>
      <name val="Calibri"/>
      <family val="2"/>
      <scheme val="minor"/>
    </font>
    <font>
      <b/>
      <sz val="12"/>
      <color theme="0"/>
      <name val="Calibri"/>
      <family val="2"/>
      <scheme val="minor"/>
    </font>
    <font>
      <sz val="9"/>
      <color theme="0"/>
      <name val="Calibri"/>
      <family val="2"/>
      <scheme val="minor"/>
    </font>
    <font>
      <u/>
      <sz val="11"/>
      <color theme="10"/>
      <name val="Calibri"/>
      <family val="2"/>
      <scheme val="minor"/>
    </font>
    <font>
      <sz val="12"/>
      <color theme="0"/>
      <name val="Calibri"/>
      <family val="2"/>
      <scheme val="minor"/>
    </font>
    <font>
      <u/>
      <sz val="11"/>
      <color theme="0"/>
      <name val="Calibri"/>
      <family val="2"/>
      <scheme val="minor"/>
    </font>
    <font>
      <b/>
      <sz val="12"/>
      <color theme="1"/>
      <name val="Arial"/>
      <family val="2"/>
    </font>
    <font>
      <b/>
      <sz val="16"/>
      <color theme="4"/>
      <name val="Arial"/>
      <family val="2"/>
    </font>
    <font>
      <sz val="8"/>
      <name val="Calibri"/>
      <family val="2"/>
      <scheme val="minor"/>
    </font>
    <font>
      <b/>
      <sz val="20"/>
      <color theme="1"/>
      <name val="Calibri"/>
      <family val="2"/>
      <scheme val="minor"/>
    </font>
    <font>
      <sz val="18"/>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u/>
      <sz val="14"/>
      <color theme="1"/>
      <name val="Calibri"/>
      <family val="2"/>
      <scheme val="minor"/>
    </font>
    <font>
      <sz val="12"/>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65">
    <xf numFmtId="0" fontId="0" fillId="0" borderId="0" xfId="0"/>
    <xf numFmtId="0" fontId="0" fillId="2" borderId="0" xfId="0" applyFill="1"/>
    <xf numFmtId="164" fontId="1" fillId="4" borderId="1" xfId="1" applyNumberFormat="1" applyFont="1" applyFill="1" applyBorder="1"/>
    <xf numFmtId="43" fontId="0" fillId="4" borderId="1" xfId="1" applyFont="1" applyFill="1" applyBorder="1"/>
    <xf numFmtId="164" fontId="0" fillId="4" borderId="1" xfId="0" applyNumberFormat="1" applyFill="1" applyBorder="1"/>
    <xf numFmtId="164" fontId="0" fillId="4" borderId="1" xfId="1" applyNumberFormat="1" applyFont="1" applyFill="1" applyBorder="1"/>
    <xf numFmtId="0" fontId="0" fillId="4" borderId="0" xfId="0" applyFill="1"/>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164" fontId="0" fillId="0" borderId="1" xfId="1" applyNumberFormat="1" applyFont="1" applyBorder="1"/>
    <xf numFmtId="10" fontId="0" fillId="6" borderId="1" xfId="2" applyNumberFormat="1" applyFont="1" applyFill="1" applyBorder="1"/>
    <xf numFmtId="10" fontId="0" fillId="2" borderId="0" xfId="2" applyNumberFormat="1" applyFont="1" applyFill="1"/>
    <xf numFmtId="9" fontId="0" fillId="2" borderId="0" xfId="0" applyNumberFormat="1" applyFill="1"/>
    <xf numFmtId="43" fontId="0" fillId="2" borderId="0" xfId="0" applyNumberFormat="1" applyFill="1"/>
    <xf numFmtId="165" fontId="0" fillId="2" borderId="0" xfId="0" applyNumberFormat="1" applyFill="1"/>
    <xf numFmtId="164" fontId="0" fillId="0" borderId="1" xfId="0" applyNumberFormat="1" applyBorder="1"/>
    <xf numFmtId="0" fontId="0" fillId="6" borderId="0" xfId="0" applyFill="1"/>
    <xf numFmtId="0" fontId="10" fillId="7" borderId="1" xfId="0" applyFont="1" applyFill="1" applyBorder="1"/>
    <xf numFmtId="164" fontId="10" fillId="7" borderId="1" xfId="1" applyNumberFormat="1" applyFont="1" applyFill="1" applyBorder="1"/>
    <xf numFmtId="0" fontId="4" fillId="3" borderId="1" xfId="0" applyFont="1" applyFill="1" applyBorder="1" applyAlignment="1">
      <alignment horizontal="center"/>
    </xf>
    <xf numFmtId="0" fontId="4" fillId="3" borderId="1" xfId="0" applyFont="1" applyFill="1" applyBorder="1" applyAlignment="1">
      <alignment horizontal="center"/>
    </xf>
    <xf numFmtId="10" fontId="1" fillId="4" borderId="1" xfId="2" applyNumberFormat="1" applyFont="1" applyFill="1" applyBorder="1"/>
    <xf numFmtId="43" fontId="1" fillId="4" borderId="1" xfId="1" applyFont="1" applyFill="1" applyBorder="1"/>
    <xf numFmtId="0" fontId="7" fillId="7" borderId="1" xfId="0" applyFont="1" applyFill="1" applyBorder="1"/>
    <xf numFmtId="0" fontId="7" fillId="7" borderId="1" xfId="0" applyFont="1" applyFill="1" applyBorder="1" applyAlignment="1">
      <alignment horizontal="center"/>
    </xf>
    <xf numFmtId="0" fontId="6" fillId="7" borderId="1" xfId="0" applyFont="1" applyFill="1" applyBorder="1" applyAlignment="1"/>
    <xf numFmtId="164" fontId="7" fillId="7" borderId="1" xfId="1" applyNumberFormat="1" applyFont="1" applyFill="1" applyBorder="1"/>
    <xf numFmtId="0" fontId="7" fillId="3" borderId="1" xfId="0" applyFont="1" applyFill="1" applyBorder="1" applyAlignment="1">
      <alignment horizontal="center"/>
    </xf>
    <xf numFmtId="0" fontId="0" fillId="8" borderId="1" xfId="0" applyFill="1" applyBorder="1" applyAlignment="1">
      <alignment horizontal="right"/>
    </xf>
    <xf numFmtId="0" fontId="6" fillId="7" borderId="3" xfId="0" applyFont="1" applyFill="1" applyBorder="1" applyAlignment="1">
      <alignment horizontal="center"/>
    </xf>
    <xf numFmtId="10" fontId="7" fillId="7" borderId="1" xfId="2" applyNumberFormat="1" applyFont="1" applyFill="1" applyBorder="1"/>
    <xf numFmtId="9" fontId="7" fillId="7" borderId="1" xfId="2"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8" fillId="7" borderId="1" xfId="0" applyFont="1" applyFill="1" applyBorder="1" applyAlignment="1">
      <alignment horizontal="center"/>
    </xf>
    <xf numFmtId="0" fontId="10" fillId="3" borderId="1" xfId="0" applyFont="1" applyFill="1" applyBorder="1"/>
    <xf numFmtId="0" fontId="12" fillId="3" borderId="1" xfId="0" applyFont="1" applyFill="1" applyBorder="1"/>
    <xf numFmtId="0" fontId="10" fillId="3" borderId="1" xfId="0" applyFont="1" applyFill="1" applyBorder="1" applyAlignment="1">
      <alignment vertical="center"/>
    </xf>
    <xf numFmtId="164" fontId="10" fillId="3" borderId="1" xfId="1" applyNumberFormat="1" applyFont="1" applyFill="1" applyBorder="1"/>
    <xf numFmtId="43" fontId="12" fillId="3" borderId="1" xfId="1" applyNumberFormat="1" applyFont="1" applyFill="1" applyBorder="1"/>
    <xf numFmtId="164" fontId="11" fillId="4" borderId="1" xfId="1" applyNumberFormat="1" applyFont="1" applyFill="1" applyBorder="1"/>
    <xf numFmtId="0" fontId="6" fillId="7" borderId="1" xfId="0" applyFont="1" applyFill="1" applyBorder="1" applyAlignment="1">
      <alignment horizontal="center"/>
    </xf>
    <xf numFmtId="164" fontId="6" fillId="7" borderId="1" xfId="1" applyNumberFormat="1" applyFont="1" applyFill="1" applyBorder="1"/>
    <xf numFmtId="0" fontId="5" fillId="3" borderId="1" xfId="0" applyFont="1" applyFill="1" applyBorder="1" applyAlignment="1">
      <alignment horizontal="center"/>
    </xf>
    <xf numFmtId="164" fontId="5" fillId="3" borderId="1" xfId="1" applyNumberFormat="1" applyFont="1" applyFill="1" applyBorder="1"/>
    <xf numFmtId="0" fontId="5" fillId="3" borderId="3" xfId="0" applyFont="1" applyFill="1" applyBorder="1" applyAlignment="1">
      <alignment horizontal="center"/>
    </xf>
    <xf numFmtId="164" fontId="5" fillId="3" borderId="4" xfId="1" applyNumberFormat="1" applyFont="1" applyFill="1" applyBorder="1"/>
    <xf numFmtId="0" fontId="0" fillId="2" borderId="1" xfId="0" applyFont="1" applyFill="1" applyBorder="1" applyAlignment="1">
      <alignment horizontal="right"/>
    </xf>
    <xf numFmtId="164" fontId="8" fillId="7" borderId="1" xfId="1" applyNumberFormat="1" applyFont="1" applyFill="1" applyBorder="1"/>
    <xf numFmtId="0" fontId="10" fillId="7" borderId="1" xfId="0" applyFont="1" applyFill="1" applyBorder="1" applyAlignment="1">
      <alignment horizontal="right"/>
    </xf>
    <xf numFmtId="0" fontId="12" fillId="3"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164" fontId="3" fillId="8" borderId="1" xfId="1" applyNumberFormat="1" applyFont="1" applyFill="1" applyBorder="1"/>
    <xf numFmtId="164" fontId="1" fillId="8" borderId="1" xfId="1" applyNumberFormat="1" applyFont="1" applyFill="1" applyBorder="1"/>
    <xf numFmtId="0" fontId="5" fillId="3" borderId="16" xfId="0" applyFont="1" applyFill="1" applyBorder="1" applyAlignment="1">
      <alignment horizontal="center"/>
    </xf>
    <xf numFmtId="164" fontId="5" fillId="3" borderId="17" xfId="1" applyNumberFormat="1" applyFont="1" applyFill="1" applyBorder="1"/>
    <xf numFmtId="164" fontId="5" fillId="3" borderId="18" xfId="1" applyNumberFormat="1" applyFont="1" applyFill="1" applyBorder="1"/>
    <xf numFmtId="0" fontId="8" fillId="7" borderId="19" xfId="0" applyFont="1" applyFill="1" applyBorder="1" applyAlignment="1">
      <alignment horizontal="center"/>
    </xf>
    <xf numFmtId="164" fontId="8" fillId="7" borderId="20" xfId="1" applyNumberFormat="1" applyFont="1" applyFill="1" applyBorder="1"/>
    <xf numFmtId="0" fontId="0" fillId="8" borderId="19" xfId="0" applyFont="1" applyFill="1" applyBorder="1" applyAlignment="1">
      <alignment horizontal="right"/>
    </xf>
    <xf numFmtId="164" fontId="1" fillId="4" borderId="20" xfId="1" applyNumberFormat="1" applyFont="1" applyFill="1" applyBorder="1"/>
    <xf numFmtId="0" fontId="14" fillId="7" borderId="19" xfId="0" applyFont="1" applyFill="1" applyBorder="1" applyAlignment="1">
      <alignment horizontal="center"/>
    </xf>
    <xf numFmtId="0" fontId="8" fillId="7" borderId="21" xfId="0" applyFont="1" applyFill="1" applyBorder="1" applyAlignment="1">
      <alignment horizontal="center"/>
    </xf>
    <xf numFmtId="164" fontId="8" fillId="7" borderId="22" xfId="1" applyNumberFormat="1" applyFont="1" applyFill="1" applyBorder="1"/>
    <xf numFmtId="164" fontId="8" fillId="7" borderId="23" xfId="1" applyNumberFormat="1" applyFont="1" applyFill="1" applyBorder="1"/>
    <xf numFmtId="0" fontId="0" fillId="8" borderId="19" xfId="0" applyFill="1" applyBorder="1" applyAlignment="1">
      <alignment horizontal="right"/>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xf>
    <xf numFmtId="0" fontId="5" fillId="3" borderId="19" xfId="0" applyFont="1" applyFill="1" applyBorder="1" applyAlignment="1">
      <alignment horizontal="center"/>
    </xf>
    <xf numFmtId="164" fontId="5" fillId="3" borderId="20" xfId="1" applyNumberFormat="1" applyFont="1" applyFill="1" applyBorder="1"/>
    <xf numFmtId="0" fontId="3" fillId="8" borderId="19" xfId="0" applyFont="1" applyFill="1" applyBorder="1" applyAlignment="1">
      <alignment horizontal="center"/>
    </xf>
    <xf numFmtId="164" fontId="3" fillId="8" borderId="20" xfId="1" applyNumberFormat="1" applyFont="1" applyFill="1" applyBorder="1"/>
    <xf numFmtId="43" fontId="0" fillId="4" borderId="20" xfId="1" applyFont="1" applyFill="1" applyBorder="1"/>
    <xf numFmtId="164" fontId="0" fillId="4" borderId="20" xfId="0" applyNumberFormat="1" applyFill="1" applyBorder="1"/>
    <xf numFmtId="164" fontId="1" fillId="8" borderId="20" xfId="1" applyNumberFormat="1" applyFont="1" applyFill="1" applyBorder="1"/>
    <xf numFmtId="0" fontId="0" fillId="8" borderId="19" xfId="0" applyFill="1" applyBorder="1" applyAlignment="1">
      <alignment horizontal="right" indent="1"/>
    </xf>
    <xf numFmtId="164" fontId="0" fillId="4" borderId="20" xfId="1" applyNumberFormat="1" applyFont="1" applyFill="1" applyBorder="1"/>
    <xf numFmtId="0" fontId="8" fillId="3" borderId="1" xfId="0" applyFont="1" applyFill="1" applyBorder="1" applyAlignment="1">
      <alignment horizontal="center"/>
    </xf>
    <xf numFmtId="164" fontId="8" fillId="3" borderId="1" xfId="1" applyNumberFormat="1" applyFont="1" applyFill="1" applyBorder="1"/>
    <xf numFmtId="0" fontId="2" fillId="7" borderId="19" xfId="0" applyFont="1" applyFill="1" applyBorder="1" applyAlignment="1">
      <alignment horizontal="center" wrapText="1"/>
    </xf>
    <xf numFmtId="0" fontId="8" fillId="3" borderId="16" xfId="0" applyFont="1" applyFill="1" applyBorder="1" applyAlignment="1">
      <alignment horizontal="center"/>
    </xf>
    <xf numFmtId="164" fontId="8" fillId="3" borderId="17" xfId="1" applyNumberFormat="1" applyFont="1" applyFill="1" applyBorder="1"/>
    <xf numFmtId="164" fontId="8" fillId="3" borderId="18" xfId="1" applyNumberFormat="1" applyFont="1" applyFill="1" applyBorder="1"/>
    <xf numFmtId="0" fontId="2" fillId="3" borderId="17" xfId="0" applyFont="1" applyFill="1" applyBorder="1" applyAlignment="1">
      <alignment horizontal="center" vertical="center" wrapText="1"/>
    </xf>
    <xf numFmtId="0" fontId="2" fillId="3" borderId="20" xfId="0" applyFont="1" applyFill="1" applyBorder="1" applyAlignment="1">
      <alignment horizontal="center"/>
    </xf>
    <xf numFmtId="0" fontId="8" fillId="3" borderId="19" xfId="0" applyFont="1" applyFill="1" applyBorder="1" applyAlignment="1">
      <alignment horizontal="center"/>
    </xf>
    <xf numFmtId="164" fontId="8" fillId="3" borderId="20" xfId="1" applyNumberFormat="1" applyFont="1" applyFill="1" applyBorder="1"/>
    <xf numFmtId="0" fontId="0" fillId="8" borderId="0" xfId="0" applyFill="1"/>
    <xf numFmtId="0" fontId="8" fillId="6" borderId="0" xfId="0" applyFont="1" applyFill="1" applyBorder="1" applyAlignment="1">
      <alignment horizontal="center"/>
    </xf>
    <xf numFmtId="164" fontId="8" fillId="6" borderId="0" xfId="1" applyNumberFormat="1" applyFont="1" applyFill="1" applyBorder="1"/>
    <xf numFmtId="0" fontId="0" fillId="6" borderId="0" xfId="0" applyFill="1" applyBorder="1"/>
    <xf numFmtId="0" fontId="10" fillId="3" borderId="1" xfId="0" applyFont="1" applyFill="1" applyBorder="1" applyAlignment="1">
      <alignment horizontal="right"/>
    </xf>
    <xf numFmtId="10" fontId="10" fillId="3" borderId="1" xfId="2" applyNumberFormat="1" applyFont="1" applyFill="1" applyBorder="1"/>
    <xf numFmtId="164" fontId="12" fillId="3" borderId="1" xfId="0" applyNumberFormat="1" applyFont="1" applyFill="1" applyBorder="1"/>
    <xf numFmtId="0" fontId="2" fillId="3" borderId="1" xfId="0" applyFont="1" applyFill="1" applyBorder="1" applyAlignment="1">
      <alignment horizontal="right"/>
    </xf>
    <xf numFmtId="166" fontId="10" fillId="3" borderId="1" xfId="0" applyNumberFormat="1" applyFont="1" applyFill="1" applyBorder="1"/>
    <xf numFmtId="0" fontId="4" fillId="3" borderId="1" xfId="0" applyFont="1" applyFill="1" applyBorder="1" applyAlignment="1">
      <alignment horizontal="center"/>
    </xf>
    <xf numFmtId="0" fontId="2" fillId="3" borderId="1" xfId="0" applyFont="1" applyFill="1" applyBorder="1" applyAlignment="1">
      <alignment horizontal="center" vertical="center" wrapText="1"/>
    </xf>
    <xf numFmtId="0" fontId="0" fillId="0" borderId="1" xfId="0" applyBorder="1"/>
    <xf numFmtId="10" fontId="0" fillId="0" borderId="1" xfId="0" applyNumberFormat="1" applyBorder="1"/>
    <xf numFmtId="10" fontId="0" fillId="0" borderId="1" xfId="2" applyNumberFormat="1" applyFont="1" applyBorder="1"/>
    <xf numFmtId="43" fontId="0" fillId="0" borderId="1" xfId="1" applyFont="1" applyBorder="1"/>
    <xf numFmtId="43" fontId="0" fillId="0" borderId="1" xfId="0" applyNumberFormat="1" applyBorder="1"/>
    <xf numFmtId="0" fontId="17" fillId="3" borderId="1" xfId="0" applyFont="1" applyFill="1" applyBorder="1"/>
    <xf numFmtId="0" fontId="10" fillId="3" borderId="0" xfId="0" applyFont="1" applyFill="1" applyBorder="1"/>
    <xf numFmtId="0" fontId="18" fillId="3" borderId="1" xfId="3" applyFont="1" applyFill="1" applyBorder="1"/>
    <xf numFmtId="164" fontId="0" fillId="2" borderId="0" xfId="0" applyNumberFormat="1" applyFill="1"/>
    <xf numFmtId="0" fontId="19" fillId="2" borderId="0" xfId="0" applyFont="1" applyFill="1"/>
    <xf numFmtId="0" fontId="10" fillId="3"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1" borderId="1" xfId="0" applyFill="1" applyBorder="1" applyAlignment="1">
      <alignment horizontal="center" vertical="center" wrapText="1"/>
    </xf>
    <xf numFmtId="2" fontId="10" fillId="3" borderId="1" xfId="0" applyNumberFormat="1" applyFont="1" applyFill="1" applyBorder="1"/>
    <xf numFmtId="0" fontId="20" fillId="2" borderId="0" xfId="0" applyFont="1" applyFill="1"/>
    <xf numFmtId="0" fontId="0" fillId="2" borderId="0" xfId="0" applyFill="1" applyAlignment="1">
      <alignment horizontal="center" vertical="center" wrapText="1"/>
    </xf>
    <xf numFmtId="2" fontId="0" fillId="2" borderId="0" xfId="0" applyNumberFormat="1" applyFill="1"/>
    <xf numFmtId="0" fontId="16" fillId="3" borderId="1" xfId="3" applyFill="1" applyBorder="1"/>
    <xf numFmtId="9" fontId="10" fillId="3" borderId="1" xfId="0" applyNumberFormat="1" applyFont="1" applyFill="1" applyBorder="1" applyAlignment="1">
      <alignment horizontal="center" vertical="center" wrapText="1"/>
    </xf>
    <xf numFmtId="43" fontId="10" fillId="7" borderId="1" xfId="0" applyNumberFormat="1" applyFont="1" applyFill="1" applyBorder="1"/>
    <xf numFmtId="164" fontId="10" fillId="7" borderId="1" xfId="0" applyNumberFormat="1" applyFont="1" applyFill="1" applyBorder="1"/>
    <xf numFmtId="164" fontId="10" fillId="3" borderId="1" xfId="0" applyNumberFormat="1" applyFont="1" applyFill="1" applyBorder="1"/>
    <xf numFmtId="10" fontId="17" fillId="3" borderId="1" xfId="2" applyNumberFormat="1" applyFont="1" applyFill="1" applyBorder="1"/>
    <xf numFmtId="10" fontId="0" fillId="2" borderId="1" xfId="0" applyNumberFormat="1" applyFill="1" applyBorder="1"/>
    <xf numFmtId="10" fontId="2" fillId="3" borderId="1" xfId="0" applyNumberFormat="1" applyFont="1" applyFill="1" applyBorder="1" applyAlignment="1">
      <alignment horizontal="center" vertical="center"/>
    </xf>
    <xf numFmtId="10" fontId="2" fillId="3" borderId="20" xfId="0" applyNumberFormat="1" applyFont="1" applyFill="1" applyBorder="1" applyAlignment="1">
      <alignment horizontal="center" vertical="center"/>
    </xf>
    <xf numFmtId="10" fontId="8" fillId="7" borderId="1" xfId="2" applyNumberFormat="1" applyFont="1" applyFill="1" applyBorder="1" applyProtection="1">
      <protection locked="0"/>
    </xf>
    <xf numFmtId="10" fontId="8" fillId="7" borderId="20" xfId="2" applyNumberFormat="1" applyFont="1" applyFill="1" applyBorder="1" applyProtection="1">
      <protection locked="0"/>
    </xf>
    <xf numFmtId="10" fontId="1" fillId="4" borderId="1" xfId="2" applyNumberFormat="1" applyFont="1" applyFill="1" applyBorder="1" applyProtection="1">
      <protection locked="0"/>
    </xf>
    <xf numFmtId="10" fontId="1" fillId="4" borderId="20" xfId="2" applyNumberFormat="1" applyFont="1" applyFill="1" applyBorder="1" applyProtection="1">
      <protection locked="0"/>
    </xf>
    <xf numFmtId="10" fontId="3" fillId="8" borderId="1" xfId="2" applyNumberFormat="1" applyFont="1" applyFill="1" applyBorder="1" applyProtection="1">
      <protection locked="0"/>
    </xf>
    <xf numFmtId="10" fontId="3" fillId="8" borderId="20" xfId="2" applyNumberFormat="1" applyFont="1" applyFill="1" applyBorder="1" applyProtection="1">
      <protection locked="0"/>
    </xf>
    <xf numFmtId="10" fontId="0" fillId="4" borderId="1" xfId="2" applyNumberFormat="1" applyFont="1" applyFill="1" applyBorder="1" applyProtection="1">
      <protection locked="0"/>
    </xf>
    <xf numFmtId="10" fontId="0" fillId="4" borderId="20" xfId="2" applyNumberFormat="1" applyFont="1" applyFill="1" applyBorder="1" applyProtection="1">
      <protection locked="0"/>
    </xf>
    <xf numFmtId="10" fontId="8" fillId="7" borderId="22" xfId="2" applyNumberFormat="1" applyFont="1" applyFill="1" applyBorder="1" applyProtection="1">
      <protection locked="0"/>
    </xf>
    <xf numFmtId="10" fontId="8" fillId="7" borderId="23" xfId="2" applyNumberFormat="1" applyFont="1" applyFill="1" applyBorder="1" applyProtection="1">
      <protection locked="0"/>
    </xf>
    <xf numFmtId="164" fontId="8" fillId="3" borderId="17" xfId="1" applyNumberFormat="1" applyFont="1" applyFill="1" applyBorder="1" applyProtection="1">
      <protection locked="0"/>
    </xf>
    <xf numFmtId="164" fontId="8" fillId="3" borderId="18" xfId="1" applyNumberFormat="1" applyFont="1" applyFill="1" applyBorder="1" applyProtection="1">
      <protection locked="0"/>
    </xf>
    <xf numFmtId="164" fontId="5" fillId="3" borderId="17" xfId="1" applyNumberFormat="1" applyFont="1" applyFill="1" applyBorder="1" applyProtection="1">
      <protection locked="0"/>
    </xf>
    <xf numFmtId="164" fontId="5" fillId="3" borderId="18" xfId="1" applyNumberFormat="1" applyFont="1" applyFill="1" applyBorder="1" applyProtection="1">
      <protection locked="0"/>
    </xf>
    <xf numFmtId="10" fontId="2" fillId="3" borderId="1" xfId="0" applyNumberFormat="1" applyFont="1" applyFill="1" applyBorder="1" applyAlignment="1" applyProtection="1">
      <alignment horizontal="center" vertical="center"/>
      <protection locked="0"/>
    </xf>
    <xf numFmtId="164" fontId="8" fillId="3" borderId="1" xfId="1" applyNumberFormat="1" applyFont="1" applyFill="1" applyBorder="1" applyProtection="1">
      <protection locked="0"/>
    </xf>
    <xf numFmtId="0" fontId="0" fillId="4" borderId="29"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0" xfId="0" applyFill="1" applyAlignment="1" applyProtection="1">
      <alignment horizontal="center"/>
      <protection locked="0"/>
    </xf>
    <xf numFmtId="164" fontId="5" fillId="3" borderId="1" xfId="1" applyNumberFormat="1" applyFont="1" applyFill="1" applyBorder="1" applyProtection="1">
      <protection locked="0"/>
    </xf>
    <xf numFmtId="0" fontId="25" fillId="2" borderId="0" xfId="0" applyFont="1" applyFill="1" applyAlignment="1">
      <alignment vertical="center" wrapText="1"/>
    </xf>
    <xf numFmtId="0" fontId="2" fillId="7" borderId="19" xfId="0" applyFont="1" applyFill="1" applyBorder="1" applyAlignment="1">
      <alignment horizontal="center"/>
    </xf>
    <xf numFmtId="0" fontId="12" fillId="7" borderId="19" xfId="0" applyFont="1" applyFill="1" applyBorder="1" applyAlignment="1">
      <alignment horizontal="center"/>
    </xf>
    <xf numFmtId="164" fontId="8" fillId="7" borderId="1" xfId="1" applyNumberFormat="1" applyFont="1" applyFill="1" applyBorder="1" applyProtection="1">
      <protection locked="0"/>
    </xf>
    <xf numFmtId="164" fontId="1" fillId="4" borderId="1" xfId="1" applyNumberFormat="1" applyFont="1" applyFill="1" applyBorder="1" applyProtection="1">
      <protection locked="0"/>
    </xf>
    <xf numFmtId="164" fontId="6" fillId="7" borderId="1" xfId="1" applyNumberFormat="1" applyFont="1" applyFill="1" applyBorder="1" applyProtection="1">
      <protection locked="0"/>
    </xf>
    <xf numFmtId="164" fontId="6" fillId="7" borderId="1" xfId="1" applyNumberFormat="1" applyFont="1" applyFill="1" applyBorder="1" applyAlignment="1" applyProtection="1">
      <alignment horizontal="center"/>
      <protection locked="0"/>
    </xf>
    <xf numFmtId="164" fontId="6" fillId="7" borderId="4" xfId="1" applyNumberFormat="1" applyFont="1" applyFill="1" applyBorder="1" applyProtection="1">
      <protection locked="0"/>
    </xf>
    <xf numFmtId="10" fontId="0" fillId="5" borderId="1" xfId="2" applyNumberFormat="1" applyFont="1" applyFill="1" applyBorder="1" applyProtection="1">
      <protection locked="0"/>
    </xf>
    <xf numFmtId="164" fontId="2" fillId="3" borderId="1" xfId="1" applyNumberFormat="1" applyFont="1" applyFill="1" applyBorder="1" applyProtection="1">
      <protection locked="0"/>
    </xf>
    <xf numFmtId="164" fontId="1" fillId="0" borderId="1" xfId="1" applyNumberFormat="1" applyFont="1" applyFill="1" applyBorder="1" applyProtection="1">
      <protection locked="0"/>
    </xf>
    <xf numFmtId="166" fontId="11" fillId="5" borderId="1" xfId="0" applyNumberFormat="1" applyFont="1" applyFill="1" applyBorder="1" applyProtection="1">
      <protection locked="0"/>
    </xf>
    <xf numFmtId="164" fontId="11" fillId="4" borderId="1"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 xfId="1" applyNumberFormat="1" applyFont="1" applyFill="1" applyBorder="1" applyAlignment="1" applyProtection="1">
      <alignment horizontal="right"/>
      <protection locked="0"/>
    </xf>
    <xf numFmtId="164" fontId="0" fillId="0" borderId="1" xfId="1" applyNumberFormat="1" applyFont="1" applyFill="1" applyBorder="1" applyAlignment="1" applyProtection="1">
      <protection locked="0"/>
    </xf>
    <xf numFmtId="164" fontId="0" fillId="0" borderId="1" xfId="1" applyNumberFormat="1" applyFont="1" applyFill="1" applyBorder="1" applyAlignment="1" applyProtection="1">
      <alignment horizontal="center"/>
      <protection locked="0"/>
    </xf>
    <xf numFmtId="164" fontId="0" fillId="0" borderId="1" xfId="1" applyNumberFormat="1" applyFont="1" applyFill="1" applyBorder="1" applyProtection="1">
      <protection locked="0"/>
    </xf>
    <xf numFmtId="164" fontId="0" fillId="0" borderId="1" xfId="1" applyNumberFormat="1" applyFont="1" applyFill="1" applyBorder="1" applyAlignment="1" applyProtection="1">
      <alignment horizontal="right"/>
      <protection locked="0"/>
    </xf>
    <xf numFmtId="10" fontId="0" fillId="5" borderId="1" xfId="0" applyNumberFormat="1" applyFill="1" applyBorder="1" applyProtection="1">
      <protection locked="0"/>
    </xf>
    <xf numFmtId="0" fontId="0" fillId="4" borderId="1" xfId="0" applyFill="1" applyBorder="1" applyProtection="1">
      <protection locked="0"/>
    </xf>
    <xf numFmtId="10" fontId="2" fillId="3" borderId="20"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xf>
    <xf numFmtId="0" fontId="7" fillId="7" borderId="1" xfId="0" applyFont="1" applyFill="1" applyBorder="1" applyAlignment="1">
      <alignment horizontal="center"/>
    </xf>
    <xf numFmtId="0" fontId="6" fillId="7" borderId="1" xfId="0" applyFont="1" applyFill="1" applyBorder="1"/>
    <xf numFmtId="164" fontId="1" fillId="4" borderId="1" xfId="1" applyNumberFormat="1" applyFont="1" applyFill="1" applyBorder="1" applyProtection="1"/>
    <xf numFmtId="0" fontId="28" fillId="2" borderId="0" xfId="0" applyFont="1" applyFill="1"/>
    <xf numFmtId="0" fontId="22" fillId="2" borderId="0" xfId="0" applyFont="1" applyFill="1" applyAlignment="1">
      <alignment horizontal="center" vertical="center"/>
    </xf>
    <xf numFmtId="0" fontId="22" fillId="2" borderId="2" xfId="0" applyFont="1" applyFill="1" applyBorder="1" applyAlignment="1">
      <alignment horizontal="center" vertical="center"/>
    </xf>
    <xf numFmtId="0" fontId="23" fillId="3" borderId="1" xfId="0" applyFont="1" applyFill="1" applyBorder="1" applyAlignment="1">
      <alignment horizontal="center" vertical="center"/>
    </xf>
    <xf numFmtId="0" fontId="25" fillId="2" borderId="0" xfId="0" applyFont="1" applyFill="1" applyAlignment="1">
      <alignment horizontal="center" vertical="center" wrapText="1"/>
    </xf>
    <xf numFmtId="0" fontId="12" fillId="3" borderId="24" xfId="0" applyFont="1" applyFill="1" applyBorder="1" applyAlignment="1">
      <alignment horizontal="center"/>
    </xf>
    <xf numFmtId="0" fontId="12" fillId="3" borderId="13" xfId="0" applyFont="1" applyFill="1" applyBorder="1" applyAlignment="1">
      <alignment horizontal="center"/>
    </xf>
    <xf numFmtId="0" fontId="12" fillId="3" borderId="25" xfId="0" applyFont="1" applyFill="1" applyBorder="1" applyAlignment="1">
      <alignment horizont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12" fillId="3" borderId="19" xfId="0" applyFont="1" applyFill="1" applyBorder="1" applyAlignment="1">
      <alignment horizontal="center"/>
    </xf>
    <xf numFmtId="0" fontId="12" fillId="3" borderId="1" xfId="0" applyFont="1" applyFill="1" applyBorder="1" applyAlignment="1">
      <alignment horizontal="center"/>
    </xf>
    <xf numFmtId="0" fontId="12" fillId="3" borderId="20" xfId="0" applyFont="1" applyFill="1" applyBorder="1" applyAlignment="1">
      <alignment horizont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7" xfId="0" applyFont="1" applyFill="1" applyBorder="1" applyAlignment="1">
      <alignment horizontal="center" wrapText="1"/>
    </xf>
    <xf numFmtId="0" fontId="4" fillId="3" borderId="35" xfId="0" applyFont="1" applyFill="1" applyBorder="1" applyAlignment="1">
      <alignment horizontal="center" wrapText="1"/>
    </xf>
    <xf numFmtId="0" fontId="4" fillId="3" borderId="29" xfId="0" applyFont="1" applyFill="1" applyBorder="1" applyAlignment="1">
      <alignment horizontal="center" wrapText="1"/>
    </xf>
    <xf numFmtId="0" fontId="4" fillId="3" borderId="0" xfId="0" applyFont="1" applyFill="1" applyAlignment="1">
      <alignment horizontal="center" wrapText="1"/>
    </xf>
    <xf numFmtId="0" fontId="4" fillId="3" borderId="36" xfId="0" applyFont="1" applyFill="1" applyBorder="1" applyAlignment="1">
      <alignment horizontal="center" wrapText="1"/>
    </xf>
    <xf numFmtId="0" fontId="4" fillId="3" borderId="30" xfId="0" applyFont="1" applyFill="1" applyBorder="1" applyAlignment="1">
      <alignment horizontal="center" wrapText="1"/>
    </xf>
    <xf numFmtId="0" fontId="4" fillId="3" borderId="2" xfId="0" applyFont="1" applyFill="1" applyBorder="1" applyAlignment="1">
      <alignment horizontal="center" wrapText="1"/>
    </xf>
    <xf numFmtId="0" fontId="4" fillId="3" borderId="34" xfId="0" applyFont="1" applyFill="1" applyBorder="1" applyAlignment="1">
      <alignment horizontal="center" wrapText="1"/>
    </xf>
    <xf numFmtId="0" fontId="0" fillId="4" borderId="28"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36" xfId="0" applyFill="1" applyBorder="1" applyAlignment="1" applyProtection="1">
      <alignment horizontal="center"/>
      <protection locked="0"/>
    </xf>
    <xf numFmtId="0" fontId="4" fillId="4" borderId="28" xfId="0" applyFont="1" applyFill="1" applyBorder="1" applyAlignment="1" applyProtection="1">
      <alignment horizontal="center" wrapText="1"/>
      <protection locked="0"/>
    </xf>
    <xf numFmtId="0" fontId="4" fillId="4" borderId="7" xfId="0" applyFont="1" applyFill="1" applyBorder="1" applyAlignment="1" applyProtection="1">
      <alignment horizontal="center" wrapText="1"/>
      <protection locked="0"/>
    </xf>
    <xf numFmtId="0" fontId="4" fillId="4" borderId="35" xfId="0" applyFont="1" applyFill="1" applyBorder="1" applyAlignment="1" applyProtection="1">
      <alignment horizontal="center" wrapText="1"/>
      <protection locked="0"/>
    </xf>
    <xf numFmtId="0" fontId="4" fillId="4" borderId="29"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36" xfId="0" applyFont="1" applyFill="1" applyBorder="1" applyAlignment="1" applyProtection="1">
      <alignment horizontal="center" wrapText="1"/>
      <protection locked="0"/>
    </xf>
    <xf numFmtId="0" fontId="4" fillId="4" borderId="0" xfId="0" applyFont="1" applyFill="1" applyAlignment="1" applyProtection="1">
      <alignment horizontal="center" wrapText="1"/>
      <protection locked="0"/>
    </xf>
    <xf numFmtId="0" fontId="0" fillId="4" borderId="37"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26" fillId="2" borderId="29" xfId="0" applyFont="1" applyFill="1" applyBorder="1" applyAlignment="1">
      <alignment horizontal="center" vertical="center" wrapText="1"/>
    </xf>
    <xf numFmtId="0" fontId="26" fillId="2" borderId="0" xfId="0" applyFont="1" applyFill="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4" borderId="30"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4" xfId="0" applyFill="1" applyBorder="1" applyAlignment="1" applyProtection="1">
      <alignment horizontal="center"/>
      <protection locked="0"/>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0" xfId="0" applyFont="1" applyFill="1" applyBorder="1" applyAlignment="1">
      <alignment horizontal="center" vertical="center" wrapText="1"/>
    </xf>
    <xf numFmtId="0" fontId="0" fillId="4" borderId="31" xfId="0" applyFill="1" applyBorder="1" applyAlignment="1" applyProtection="1">
      <alignment horizontal="center"/>
      <protection locked="0"/>
    </xf>
    <xf numFmtId="0" fontId="0" fillId="4" borderId="32" xfId="0" applyFill="1" applyBorder="1" applyAlignment="1" applyProtection="1">
      <alignment horizontal="center"/>
      <protection locked="0"/>
    </xf>
    <xf numFmtId="0" fontId="0" fillId="4" borderId="33"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3" borderId="1" xfId="0" applyFont="1" applyFill="1" applyBorder="1" applyAlignment="1">
      <alignment horizontal="center" vertical="center" wrapText="1"/>
    </xf>
    <xf numFmtId="164" fontId="11" fillId="4" borderId="6" xfId="1" applyNumberFormat="1" applyFont="1" applyFill="1" applyBorder="1" applyAlignment="1" applyProtection="1">
      <alignment horizontal="center" vertical="center"/>
      <protection locked="0"/>
    </xf>
    <xf numFmtId="164" fontId="11" fillId="4" borderId="8" xfId="1" applyNumberFormat="1" applyFont="1" applyFill="1" applyBorder="1" applyAlignment="1" applyProtection="1">
      <alignment horizontal="center" vertical="center"/>
      <protection locked="0"/>
    </xf>
    <xf numFmtId="164" fontId="11" fillId="4" borderId="5" xfId="1" applyNumberFormat="1" applyFont="1" applyFill="1" applyBorder="1" applyAlignment="1" applyProtection="1">
      <alignment horizontal="center" vertical="center"/>
      <protection locked="0"/>
    </xf>
    <xf numFmtId="164" fontId="11" fillId="4" borderId="9" xfId="1" applyNumberFormat="1" applyFont="1" applyFill="1" applyBorder="1" applyAlignment="1" applyProtection="1">
      <alignment horizontal="center" vertical="center"/>
      <protection locked="0"/>
    </xf>
    <xf numFmtId="164" fontId="11" fillId="4" borderId="10" xfId="1" applyNumberFormat="1" applyFont="1" applyFill="1" applyBorder="1" applyAlignment="1" applyProtection="1">
      <alignment horizontal="center" vertical="center"/>
      <protection locked="0"/>
    </xf>
    <xf numFmtId="164" fontId="11" fillId="4" borderId="11" xfId="1" applyNumberFormat="1" applyFont="1" applyFill="1" applyBorder="1" applyAlignment="1" applyProtection="1">
      <alignment horizontal="center" vertical="center"/>
      <protection locked="0"/>
    </xf>
    <xf numFmtId="164" fontId="11" fillId="4" borderId="6" xfId="1" applyNumberFormat="1" applyFont="1" applyFill="1" applyBorder="1" applyAlignment="1">
      <alignment horizontal="center" vertical="center"/>
    </xf>
    <xf numFmtId="164" fontId="11" fillId="4" borderId="8" xfId="1" applyNumberFormat="1" applyFont="1" applyFill="1" applyBorder="1" applyAlignment="1">
      <alignment horizontal="center" vertical="center"/>
    </xf>
    <xf numFmtId="164" fontId="11" fillId="4" borderId="5" xfId="1" applyNumberFormat="1" applyFont="1" applyFill="1" applyBorder="1" applyAlignment="1">
      <alignment horizontal="center" vertical="center"/>
    </xf>
    <xf numFmtId="164" fontId="11" fillId="4" borderId="9" xfId="1" applyNumberFormat="1" applyFont="1" applyFill="1" applyBorder="1" applyAlignment="1">
      <alignment horizontal="center" vertical="center"/>
    </xf>
    <xf numFmtId="164" fontId="11" fillId="4" borderId="10" xfId="1" applyNumberFormat="1" applyFont="1" applyFill="1" applyBorder="1" applyAlignment="1">
      <alignment horizontal="center" vertical="center"/>
    </xf>
    <xf numFmtId="164" fontId="11" fillId="4" borderId="11" xfId="1"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25" fillId="6" borderId="0" xfId="0" applyFont="1" applyFill="1" applyAlignment="1">
      <alignment horizontal="center" vertical="center" wrapText="1"/>
    </xf>
    <xf numFmtId="0" fontId="2" fillId="7" borderId="1" xfId="0" applyFont="1" applyFill="1" applyBorder="1" applyAlignment="1">
      <alignment horizontal="center"/>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3" fillId="3" borderId="1" xfId="0" applyFont="1" applyFill="1" applyBorder="1" applyAlignment="1">
      <alignment horizontal="center"/>
    </xf>
    <xf numFmtId="0" fontId="12" fillId="3" borderId="14" xfId="0" applyFont="1" applyFill="1" applyBorder="1" applyAlignment="1">
      <alignment horizontal="center"/>
    </xf>
    <xf numFmtId="0" fontId="25" fillId="4" borderId="1" xfId="0" applyFont="1" applyFill="1" applyBorder="1" applyAlignment="1">
      <alignment horizontal="center" vertical="center" wrapText="1"/>
    </xf>
    <xf numFmtId="9" fontId="0" fillId="4" borderId="1" xfId="2" applyNumberFormat="1" applyFont="1" applyFill="1" applyBorder="1" applyAlignment="1" applyProtection="1">
      <alignment horizontal="center"/>
      <protection locked="0"/>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7" borderId="4" xfId="0" applyFont="1" applyFill="1" applyBorder="1" applyAlignment="1">
      <alignment horizontal="center"/>
    </xf>
    <xf numFmtId="0" fontId="7" fillId="7" borderId="3" xfId="0" applyFont="1" applyFill="1" applyBorder="1" applyAlignment="1">
      <alignment horizontal="center"/>
    </xf>
    <xf numFmtId="0" fontId="7" fillId="7" borderId="15" xfId="0" applyFont="1" applyFill="1" applyBorder="1" applyAlignment="1">
      <alignment horizontal="center"/>
    </xf>
    <xf numFmtId="0" fontId="6" fillId="7" borderId="4" xfId="0" applyFont="1" applyFill="1" applyBorder="1" applyAlignment="1">
      <alignment horizontal="center"/>
    </xf>
    <xf numFmtId="0" fontId="6" fillId="7" borderId="3" xfId="0" applyFont="1" applyFill="1" applyBorder="1" applyAlignment="1">
      <alignment horizontal="center"/>
    </xf>
    <xf numFmtId="0" fontId="6" fillId="7" borderId="15" xfId="0" applyFont="1" applyFill="1" applyBorder="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7" fillId="7" borderId="12" xfId="0" applyFont="1" applyFill="1" applyBorder="1" applyAlignment="1">
      <alignment horizontal="center"/>
    </xf>
    <xf numFmtId="0" fontId="7" fillId="7" borderId="13" xfId="0" applyFont="1" applyFill="1" applyBorder="1" applyAlignment="1">
      <alignment horizontal="center"/>
    </xf>
    <xf numFmtId="0" fontId="7" fillId="7" borderId="14" xfId="0" applyFont="1" applyFill="1" applyBorder="1" applyAlignment="1">
      <alignment horizontal="center"/>
    </xf>
    <xf numFmtId="164" fontId="12" fillId="3" borderId="1" xfId="0" applyNumberFormat="1" applyFont="1" applyFill="1" applyBorder="1" applyAlignment="1">
      <alignment horizontal="center"/>
    </xf>
    <xf numFmtId="164" fontId="12" fillId="3" borderId="1" xfId="1" applyNumberFormat="1" applyFont="1" applyFill="1" applyBorder="1" applyAlignment="1">
      <alignment horizontal="center"/>
    </xf>
    <xf numFmtId="0" fontId="8" fillId="3" borderId="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vertical="center"/>
    </xf>
    <xf numFmtId="0" fontId="24" fillId="2" borderId="7" xfId="0" applyFont="1" applyFill="1" applyBorder="1" applyAlignment="1">
      <alignment horizontal="center" wrapText="1"/>
    </xf>
    <xf numFmtId="0" fontId="24" fillId="2" borderId="0" xfId="0" applyFont="1" applyFill="1" applyAlignment="1">
      <alignment horizontal="center" wrapText="1"/>
    </xf>
    <xf numFmtId="0" fontId="9" fillId="3" borderId="1" xfId="0" applyFont="1" applyFill="1" applyBorder="1" applyAlignment="1">
      <alignment horizontal="center" vertical="center"/>
    </xf>
    <xf numFmtId="0" fontId="26" fillId="2" borderId="0" xfId="0" applyFont="1" applyFill="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0" xfId="0" applyFont="1" applyFill="1" applyAlignment="1">
      <alignment horizontal="center" vertical="center" wrapText="1"/>
    </xf>
    <xf numFmtId="0" fontId="14" fillId="3" borderId="1" xfId="0" applyFont="1" applyFill="1" applyBorder="1" applyAlignment="1">
      <alignment horizontal="center"/>
    </xf>
    <xf numFmtId="9" fontId="0" fillId="4" borderId="6" xfId="2" applyNumberFormat="1" applyFont="1" applyFill="1" applyBorder="1" applyAlignment="1" applyProtection="1">
      <alignment horizontal="center"/>
      <protection locked="0"/>
    </xf>
    <xf numFmtId="9" fontId="0" fillId="4" borderId="7" xfId="2" applyNumberFormat="1" applyFont="1" applyFill="1" applyBorder="1" applyAlignment="1" applyProtection="1">
      <alignment horizontal="center"/>
      <protection locked="0"/>
    </xf>
    <xf numFmtId="9" fontId="0" fillId="4" borderId="8" xfId="2" applyNumberFormat="1" applyFont="1" applyFill="1" applyBorder="1" applyAlignment="1" applyProtection="1">
      <alignment horizontal="center"/>
      <protection locked="0"/>
    </xf>
    <xf numFmtId="9" fontId="0" fillId="4" borderId="5" xfId="2" applyNumberFormat="1" applyFont="1" applyFill="1" applyBorder="1" applyAlignment="1" applyProtection="1">
      <alignment horizontal="center"/>
      <protection locked="0"/>
    </xf>
    <xf numFmtId="9" fontId="0" fillId="4" borderId="0" xfId="2" applyNumberFormat="1" applyFont="1" applyFill="1" applyBorder="1" applyAlignment="1" applyProtection="1">
      <alignment horizontal="center"/>
      <protection locked="0"/>
    </xf>
    <xf numFmtId="9" fontId="0" fillId="4" borderId="9" xfId="2" applyNumberFormat="1" applyFont="1" applyFill="1" applyBorder="1" applyAlignment="1" applyProtection="1">
      <alignment horizontal="center"/>
      <protection locked="0"/>
    </xf>
    <xf numFmtId="9" fontId="0" fillId="4" borderId="10" xfId="2" applyNumberFormat="1" applyFont="1" applyFill="1" applyBorder="1" applyAlignment="1" applyProtection="1">
      <alignment horizontal="center"/>
      <protection locked="0"/>
    </xf>
    <xf numFmtId="9" fontId="0" fillId="4" borderId="2" xfId="2" applyNumberFormat="1" applyFont="1" applyFill="1" applyBorder="1" applyAlignment="1" applyProtection="1">
      <alignment horizontal="center"/>
      <protection locked="0"/>
    </xf>
    <xf numFmtId="9" fontId="0" fillId="4" borderId="11" xfId="2" applyNumberFormat="1" applyFont="1" applyFill="1" applyBorder="1" applyAlignment="1" applyProtection="1">
      <alignment horizontal="center"/>
      <protection locked="0"/>
    </xf>
    <xf numFmtId="0" fontId="10" fillId="3" borderId="1" xfId="0" applyFont="1" applyFill="1" applyBorder="1" applyAlignment="1">
      <alignment horizontal="center" vertical="center"/>
    </xf>
    <xf numFmtId="0" fontId="25" fillId="2" borderId="7" xfId="0" applyFont="1" applyFill="1" applyBorder="1" applyAlignment="1">
      <alignment horizontal="center" vertical="center" wrapText="1"/>
    </xf>
    <xf numFmtId="0" fontId="0" fillId="4" borderId="1" xfId="0" applyFill="1" applyBorder="1" applyAlignment="1" applyProtection="1">
      <alignment horizontal="center"/>
      <protection locked="0"/>
    </xf>
    <xf numFmtId="0" fontId="0" fillId="3" borderId="4" xfId="0" applyFill="1" applyBorder="1" applyAlignment="1">
      <alignment horizontal="center"/>
    </xf>
    <xf numFmtId="0" fontId="0" fillId="3" borderId="3" xfId="0" applyFill="1" applyBorder="1" applyAlignment="1">
      <alignment horizontal="center"/>
    </xf>
    <xf numFmtId="0" fontId="0" fillId="3" borderId="15" xfId="0" applyFill="1" applyBorder="1" applyAlignment="1">
      <alignment horizontal="center"/>
    </xf>
    <xf numFmtId="9" fontId="11" fillId="3" borderId="4" xfId="0" applyNumberFormat="1" applyFont="1" applyFill="1" applyBorder="1" applyAlignment="1">
      <alignment horizontal="center"/>
    </xf>
    <xf numFmtId="9" fontId="11" fillId="3" borderId="15" xfId="0" applyNumberFormat="1" applyFont="1" applyFill="1" applyBorder="1" applyAlignment="1">
      <alignment horizontal="center"/>
    </xf>
    <xf numFmtId="0" fontId="11" fillId="3" borderId="4" xfId="0" applyFont="1" applyFill="1" applyBorder="1" applyAlignment="1">
      <alignment horizontal="center"/>
    </xf>
    <xf numFmtId="0" fontId="11" fillId="3" borderId="3" xfId="0" applyFont="1" applyFill="1" applyBorder="1" applyAlignment="1">
      <alignment horizontal="center"/>
    </xf>
    <xf numFmtId="0" fontId="11" fillId="3" borderId="15" xfId="0" applyFont="1" applyFill="1" applyBorder="1" applyAlignment="1">
      <alignment horizontal="center"/>
    </xf>
    <xf numFmtId="9" fontId="25" fillId="2" borderId="6" xfId="0" applyNumberFormat="1" applyFont="1" applyFill="1" applyBorder="1" applyAlignment="1">
      <alignment horizontal="center" vertical="center" wrapText="1"/>
    </xf>
    <xf numFmtId="9" fontId="25" fillId="2" borderId="7" xfId="0" applyNumberFormat="1" applyFont="1" applyFill="1" applyBorder="1" applyAlignment="1">
      <alignment horizontal="center" vertical="center" wrapText="1"/>
    </xf>
    <xf numFmtId="9" fontId="25" fillId="2" borderId="5" xfId="0" applyNumberFormat="1" applyFont="1" applyFill="1" applyBorder="1" applyAlignment="1">
      <alignment horizontal="center" vertical="center" wrapText="1"/>
    </xf>
    <xf numFmtId="9" fontId="25" fillId="2" borderId="0" xfId="0" applyNumberFormat="1" applyFont="1" applyFill="1" applyAlignment="1">
      <alignment horizontal="center" vertical="center" wrapText="1"/>
    </xf>
    <xf numFmtId="0" fontId="10" fillId="3" borderId="1" xfId="0" applyFont="1" applyFill="1" applyBorder="1" applyAlignment="1">
      <alignment horizontal="center"/>
    </xf>
    <xf numFmtId="0" fontId="8" fillId="3" borderId="1"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15" fillId="3" borderId="1" xfId="0" applyFont="1" applyFill="1" applyBorder="1" applyAlignment="1">
      <alignment horizontal="center" vertical="center" wrapText="1"/>
    </xf>
    <xf numFmtId="0" fontId="0" fillId="0" borderId="1" xfId="0" applyFill="1" applyBorder="1" applyAlignment="1" applyProtection="1">
      <alignment horizontal="center"/>
      <protection locked="0"/>
    </xf>
    <xf numFmtId="0" fontId="24" fillId="2" borderId="7"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24" fillId="2" borderId="2" xfId="0" applyFont="1" applyFill="1" applyBorder="1" applyAlignment="1">
      <alignment horizontal="center" vertical="center" wrapText="1"/>
    </xf>
    <xf numFmtId="0" fontId="17" fillId="3" borderId="1" xfId="0" applyFont="1" applyFill="1" applyBorder="1" applyAlignment="1">
      <alignment horizont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0" fillId="3" borderId="7" xfId="0" applyFont="1" applyFill="1" applyBorder="1" applyAlignment="1">
      <alignment horizontal="center"/>
    </xf>
    <xf numFmtId="0" fontId="25" fillId="2" borderId="2"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Suficiencia Patrimonial</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indicadores'!$D$4:$D$12</c15:sqref>
                  </c15:fullRef>
                </c:ext>
              </c:extLst>
              <c:f>'Resumen de indicadores'!$D$12</c:f>
              <c:numCache>
                <c:formatCode>General</c:formatCode>
                <c:ptCount val="1"/>
                <c:pt idx="0" formatCode="0.00%">
                  <c:v>0</c:v>
                </c:pt>
              </c:numCache>
            </c:numRef>
          </c:val>
          <c:extLst>
            <c:ext xmlns:c16="http://schemas.microsoft.com/office/drawing/2014/chart" uri="{C3380CC4-5D6E-409C-BE32-E72D297353CC}">
              <c16:uniqueId val="{00000002-FBE2-49D0-8FA2-A352139AC644}"/>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indicadores'!$E$4:$E$12</c15:sqref>
                  </c15:fullRef>
                </c:ext>
              </c:extLst>
              <c:f>'Resumen de indicadores'!$E$12</c:f>
              <c:numCache>
                <c:formatCode>General</c:formatCode>
                <c:ptCount val="1"/>
                <c:pt idx="0" formatCode="0.00%">
                  <c:v>0</c:v>
                </c:pt>
              </c:numCache>
            </c:numRef>
          </c:val>
          <c:extLst>
            <c:ext xmlns:c16="http://schemas.microsoft.com/office/drawing/2014/chart" uri="{C3380CC4-5D6E-409C-BE32-E72D297353CC}">
              <c16:uniqueId val="{00000003-FBE2-49D0-8FA2-A352139AC644}"/>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indicadores'!$F$4:$F$12</c15:sqref>
                  </c15:fullRef>
                </c:ext>
              </c:extLst>
              <c:f>'Resumen de indicadores'!$F$12</c:f>
              <c:numCache>
                <c:formatCode>_-* #,##0_-;\-* #,##0_-;_-* "-"??_-;_-@_-</c:formatCode>
                <c:ptCount val="1"/>
                <c:pt idx="0" formatCode="0.00%">
                  <c:v>0</c:v>
                </c:pt>
              </c:numCache>
            </c:numRef>
          </c:val>
          <c:extLst>
            <c:ext xmlns:c16="http://schemas.microsoft.com/office/drawing/2014/chart" uri="{C3380CC4-5D6E-409C-BE32-E72D297353CC}">
              <c16:uniqueId val="{00000004-FBE2-49D0-8FA2-A352139AC644}"/>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indicadores'!$G$4:$G$12</c15:sqref>
                  </c15:fullRef>
                </c:ext>
              </c:extLst>
              <c:f>'Resumen de indicadores'!$G$12</c:f>
              <c:numCache>
                <c:formatCode>_-* #,##0_-;\-* #,##0_-;_-* "-"??_-;_-@_-</c:formatCode>
                <c:ptCount val="1"/>
                <c:pt idx="0" formatCode="0.00%">
                  <c:v>0</c:v>
                </c:pt>
              </c:numCache>
            </c:numRef>
          </c:val>
          <c:extLst>
            <c:ext xmlns:c16="http://schemas.microsoft.com/office/drawing/2014/chart" uri="{C3380CC4-5D6E-409C-BE32-E72D297353CC}">
              <c16:uniqueId val="{00000005-FBE2-49D0-8FA2-A352139AC644}"/>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indicadores'!$A$4:$A$12</c15:sqref>
                  </c15:fullRef>
                </c:ext>
              </c:extLst>
              <c:f>'Resumen de indicadores'!$A$12</c:f>
              <c:strCache>
                <c:ptCount val="1"/>
                <c:pt idx="0">
                  <c:v>Suficiencia Patrimonial</c:v>
                </c:pt>
              </c:strCache>
            </c:strRef>
          </c:cat>
          <c:val>
            <c:numRef>
              <c:extLst>
                <c:ext xmlns:c15="http://schemas.microsoft.com/office/drawing/2012/chart" uri="{02D57815-91ED-43cb-92C2-25804820EDAC}">
                  <c15:fullRef>
                    <c15:sqref>'Resumen de indicadores'!$H$4:$H$12</c15:sqref>
                  </c15:fullRef>
                </c:ext>
              </c:extLst>
              <c:f>'Resumen de indicadores'!$H$12</c:f>
              <c:numCache>
                <c:formatCode>_-* #,##0_-;\-* #,##0_-;_-* "-"??_-;_-@_-</c:formatCode>
                <c:ptCount val="1"/>
                <c:pt idx="0" formatCode="0.00%">
                  <c:v>0</c:v>
                </c:pt>
              </c:numCache>
            </c:numRef>
          </c:val>
          <c:extLst>
            <c:ext xmlns:c16="http://schemas.microsoft.com/office/drawing/2014/chart" uri="{C3380CC4-5D6E-409C-BE32-E72D297353CC}">
              <c16:uniqueId val="{00000006-FBE2-49D0-8FA2-A352139AC644}"/>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IFNE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indicadores'!$E$4:$E$22</c15:sqref>
                  </c15:fullRef>
                </c:ext>
              </c:extLst>
              <c:f>'Resumen de indicadores'!$E$22</c:f>
              <c:numCache>
                <c:formatCode>General</c:formatCode>
                <c:ptCount val="1"/>
                <c:pt idx="0" formatCode="_(* #,##0.00_);_(* \(#,##0.00\);_(* &quot;-&quot;??_);_(@_)">
                  <c:v>0</c:v>
                </c:pt>
              </c:numCache>
            </c:numRef>
          </c:val>
          <c:extLst>
            <c:ext xmlns:c16="http://schemas.microsoft.com/office/drawing/2014/chart" uri="{C3380CC4-5D6E-409C-BE32-E72D297353CC}">
              <c16:uniqueId val="{00000001-25D5-4185-9814-B6255FC5B4C7}"/>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indicadores'!$F$4:$F$22</c15:sqref>
                  </c15:fullRef>
                </c:ext>
              </c:extLst>
              <c:f>'Resumen de indicadores'!$F$22</c:f>
              <c:numCache>
                <c:formatCode>_-* #,##0_-;\-* #,##0_-;_-* "-"??_-;_-@_-</c:formatCode>
                <c:ptCount val="1"/>
                <c:pt idx="0" formatCode="_(* #,##0.00_);_(* \(#,##0.00\);_(* &quot;-&quot;??_);_(@_)">
                  <c:v>0</c:v>
                </c:pt>
              </c:numCache>
            </c:numRef>
          </c:val>
          <c:extLst>
            <c:ext xmlns:c16="http://schemas.microsoft.com/office/drawing/2014/chart" uri="{C3380CC4-5D6E-409C-BE32-E72D297353CC}">
              <c16:uniqueId val="{00000002-25D5-4185-9814-B6255FC5B4C7}"/>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indicadores'!$G$4:$G$22</c15:sqref>
                  </c15:fullRef>
                </c:ext>
              </c:extLst>
              <c:f>'Resumen de indicadores'!$G$22</c:f>
              <c:numCache>
                <c:formatCode>_-* #,##0_-;\-* #,##0_-;_-* "-"??_-;_-@_-</c:formatCode>
                <c:ptCount val="1"/>
                <c:pt idx="0" formatCode="_(* #,##0.00_);_(* \(#,##0.00\);_(* &quot;-&quot;??_);_(@_)">
                  <c:v>0</c:v>
                </c:pt>
              </c:numCache>
            </c:numRef>
          </c:val>
          <c:extLst>
            <c:ext xmlns:c16="http://schemas.microsoft.com/office/drawing/2014/chart" uri="{C3380CC4-5D6E-409C-BE32-E72D297353CC}">
              <c16:uniqueId val="{00000003-25D5-4185-9814-B6255FC5B4C7}"/>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indicadores'!$A$4:$A$22</c15:sqref>
                  </c15:fullRef>
                </c:ext>
              </c:extLst>
              <c:f>'Resumen de indicadores'!$A$22</c:f>
              <c:strCache>
                <c:ptCount val="1"/>
                <c:pt idx="0">
                  <c:v>IFNE</c:v>
                </c:pt>
              </c:strCache>
            </c:strRef>
          </c:cat>
          <c:val>
            <c:numRef>
              <c:extLst>
                <c:ext xmlns:c15="http://schemas.microsoft.com/office/drawing/2012/chart" uri="{02D57815-91ED-43cb-92C2-25804820EDAC}">
                  <c15:fullRef>
                    <c15:sqref>'Resumen de indicadores'!$H$4:$H$22</c15:sqref>
                  </c15:fullRef>
                </c:ext>
              </c:extLst>
              <c:f>'Resumen de indicadores'!$H$22</c:f>
              <c:numCache>
                <c:formatCode>_-* #,##0_-;\-* #,##0_-;_-* "-"??_-;_-@_-</c:formatCode>
                <c:ptCount val="1"/>
                <c:pt idx="0" formatCode="_(* #,##0.00_);_(* \(#,##0.00\);_(* &quot;-&quot;??_);_(@_)">
                  <c:v>0</c:v>
                </c:pt>
              </c:numCache>
            </c:numRef>
          </c:val>
          <c:extLst>
            <c:ext xmlns:c16="http://schemas.microsoft.com/office/drawing/2014/chart" uri="{C3380CC4-5D6E-409C-BE32-E72D297353CC}">
              <c16:uniqueId val="{00000004-25D5-4185-9814-B6255FC5B4C7}"/>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indicadores'!$A$4:$A$22</c15:sqref>
                        </c15:fullRef>
                        <c15:formulaRef>
                          <c15:sqref>'Resumen de indicadores'!$A$22</c15:sqref>
                        </c15:formulaRef>
                      </c:ext>
                    </c:extLst>
                    <c:strCache>
                      <c:ptCount val="1"/>
                      <c:pt idx="0">
                        <c:v>IFNE</c:v>
                      </c:pt>
                    </c:strCache>
                  </c:strRef>
                </c:cat>
                <c:val>
                  <c:numRef>
                    <c:extLst>
                      <c:ext uri="{02D57815-91ED-43cb-92C2-25804820EDAC}">
                        <c15:fullRef>
                          <c15:sqref>'Resumen de indicadores'!$D$4:$D$22</c15:sqref>
                        </c15:fullRef>
                        <c15:formulaRef>
                          <c15:sqref>'Resumen de indicadores'!$D$22</c15:sqref>
                        </c15:formulaRef>
                      </c:ext>
                    </c:extLst>
                    <c:numCache>
                      <c:formatCode>General</c:formatCode>
                      <c:ptCount val="1"/>
                      <c:pt idx="0">
                        <c:v>0</c:v>
                      </c:pt>
                    </c:numCache>
                  </c:numRef>
                </c:val>
                <c:extLst>
                  <c:ext xmlns:c16="http://schemas.microsoft.com/office/drawing/2014/chart" uri="{C3380CC4-5D6E-409C-BE32-E72D297353CC}">
                    <c16:uniqueId val="{00000000-25D5-4185-9814-B6255FC5B4C7}"/>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s-CR"/>
              <a:t>ROE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indicadores'!$D$4:$D$24</c15:sqref>
                  </c15:fullRef>
                </c:ext>
              </c:extLst>
              <c:f>'Resumen de indicadores'!$D$24</c:f>
              <c:numCache>
                <c:formatCode>General</c:formatCode>
                <c:ptCount val="1"/>
                <c:pt idx="0" formatCode="0.00%">
                  <c:v>0</c:v>
                </c:pt>
              </c:numCache>
            </c:numRef>
          </c:val>
          <c:extLst>
            <c:ext xmlns:c16="http://schemas.microsoft.com/office/drawing/2014/chart" uri="{C3380CC4-5D6E-409C-BE32-E72D297353CC}">
              <c16:uniqueId val="{00000000-2071-41F8-A66B-716D60762788}"/>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indicadores'!$E$4:$E$24</c15:sqref>
                  </c15:fullRef>
                </c:ext>
              </c:extLst>
              <c:f>'Resumen de indicadores'!$E$24</c:f>
              <c:numCache>
                <c:formatCode>General</c:formatCode>
                <c:ptCount val="1"/>
                <c:pt idx="0" formatCode="0.00%">
                  <c:v>0</c:v>
                </c:pt>
              </c:numCache>
            </c:numRef>
          </c:val>
          <c:extLst>
            <c:ext xmlns:c16="http://schemas.microsoft.com/office/drawing/2014/chart" uri="{C3380CC4-5D6E-409C-BE32-E72D297353CC}">
              <c16:uniqueId val="{00000001-2071-41F8-A66B-716D60762788}"/>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indicadores'!$F$4:$F$24</c15:sqref>
                  </c15:fullRef>
                </c:ext>
              </c:extLst>
              <c:f>'Resumen de indicadores'!$F$24</c:f>
              <c:numCache>
                <c:formatCode>_-* #,##0_-;\-* #,##0_-;_-* "-"??_-;_-@_-</c:formatCode>
                <c:ptCount val="1"/>
                <c:pt idx="0" formatCode="0.00%">
                  <c:v>0</c:v>
                </c:pt>
              </c:numCache>
            </c:numRef>
          </c:val>
          <c:extLst>
            <c:ext xmlns:c16="http://schemas.microsoft.com/office/drawing/2014/chart" uri="{C3380CC4-5D6E-409C-BE32-E72D297353CC}">
              <c16:uniqueId val="{00000002-2071-41F8-A66B-716D60762788}"/>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indicadores'!$G$4:$G$24</c15:sqref>
                  </c15:fullRef>
                </c:ext>
              </c:extLst>
              <c:f>'Resumen de indicadores'!$G$24</c:f>
              <c:numCache>
                <c:formatCode>_-* #,##0_-;\-* #,##0_-;_-* "-"??_-;_-@_-</c:formatCode>
                <c:ptCount val="1"/>
                <c:pt idx="0" formatCode="0.00%">
                  <c:v>0</c:v>
                </c:pt>
              </c:numCache>
            </c:numRef>
          </c:val>
          <c:extLst>
            <c:ext xmlns:c16="http://schemas.microsoft.com/office/drawing/2014/chart" uri="{C3380CC4-5D6E-409C-BE32-E72D297353CC}">
              <c16:uniqueId val="{00000003-2071-41F8-A66B-716D60762788}"/>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indicadores'!$A$4:$A$24</c15:sqref>
                  </c15:fullRef>
                </c:ext>
              </c:extLst>
              <c:f>'Resumen de indicadores'!$A$24</c:f>
              <c:strCache>
                <c:ptCount val="1"/>
                <c:pt idx="0">
                  <c:v>ROE</c:v>
                </c:pt>
              </c:strCache>
            </c:strRef>
          </c:cat>
          <c:val>
            <c:numRef>
              <c:extLst>
                <c:ext xmlns:c15="http://schemas.microsoft.com/office/drawing/2012/chart" uri="{02D57815-91ED-43cb-92C2-25804820EDAC}">
                  <c15:fullRef>
                    <c15:sqref>'Resumen de indicadores'!$H$4:$H$24</c15:sqref>
                  </c15:fullRef>
                </c:ext>
              </c:extLst>
              <c:f>'Resumen de indicadores'!$H$24</c:f>
              <c:numCache>
                <c:formatCode>_-* #,##0_-;\-* #,##0_-;_-* "-"??_-;_-@_-</c:formatCode>
                <c:ptCount val="1"/>
                <c:pt idx="0" formatCode="0.00%">
                  <c:v>0</c:v>
                </c:pt>
              </c:numCache>
            </c:numRef>
          </c:val>
          <c:extLst>
            <c:ext xmlns:c16="http://schemas.microsoft.com/office/drawing/2014/chart" uri="{C3380CC4-5D6E-409C-BE32-E72D297353CC}">
              <c16:uniqueId val="{00000004-2071-41F8-A66B-716D60762788}"/>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PNME/ CB </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indicadores'!$D$4:$D$27</c15:sqref>
                  </c15:fullRef>
                </c:ext>
              </c:extLst>
              <c:f>'Resumen de indicadores'!$D$27</c:f>
              <c:numCache>
                <c:formatCode>General</c:formatCode>
                <c:ptCount val="1"/>
                <c:pt idx="0" formatCode="0.00%">
                  <c:v>0</c:v>
                </c:pt>
              </c:numCache>
            </c:numRef>
          </c:val>
          <c:extLst>
            <c:ext xmlns:c16="http://schemas.microsoft.com/office/drawing/2014/chart" uri="{C3380CC4-5D6E-409C-BE32-E72D297353CC}">
              <c16:uniqueId val="{00000000-B288-41E6-816C-546990930565}"/>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indicadores'!$E$4:$E$27</c15:sqref>
                  </c15:fullRef>
                </c:ext>
              </c:extLst>
              <c:f>'Resumen de indicadores'!$E$27</c:f>
              <c:numCache>
                <c:formatCode>General</c:formatCode>
                <c:ptCount val="1"/>
                <c:pt idx="0" formatCode="0.00%">
                  <c:v>0</c:v>
                </c:pt>
              </c:numCache>
            </c:numRef>
          </c:val>
          <c:extLst>
            <c:ext xmlns:c16="http://schemas.microsoft.com/office/drawing/2014/chart" uri="{C3380CC4-5D6E-409C-BE32-E72D297353CC}">
              <c16:uniqueId val="{00000001-B288-41E6-816C-546990930565}"/>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indicadores'!$F$4:$F$27</c15:sqref>
                  </c15:fullRef>
                </c:ext>
              </c:extLst>
              <c:f>'Resumen de indicadores'!$F$27</c:f>
              <c:numCache>
                <c:formatCode>_-* #,##0_-;\-* #,##0_-;_-* "-"??_-;_-@_-</c:formatCode>
                <c:ptCount val="1"/>
                <c:pt idx="0" formatCode="0.00%">
                  <c:v>0</c:v>
                </c:pt>
              </c:numCache>
            </c:numRef>
          </c:val>
          <c:extLst>
            <c:ext xmlns:c16="http://schemas.microsoft.com/office/drawing/2014/chart" uri="{C3380CC4-5D6E-409C-BE32-E72D297353CC}">
              <c16:uniqueId val="{00000002-B288-41E6-816C-546990930565}"/>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indicadores'!$G$4:$G$27</c15:sqref>
                  </c15:fullRef>
                </c:ext>
              </c:extLst>
              <c:f>'Resumen de indicadores'!$G$27</c:f>
              <c:numCache>
                <c:formatCode>_-* #,##0_-;\-* #,##0_-;_-* "-"??_-;_-@_-</c:formatCode>
                <c:ptCount val="1"/>
                <c:pt idx="0" formatCode="0.00%">
                  <c:v>0</c:v>
                </c:pt>
              </c:numCache>
            </c:numRef>
          </c:val>
          <c:extLst>
            <c:ext xmlns:c16="http://schemas.microsoft.com/office/drawing/2014/chart" uri="{C3380CC4-5D6E-409C-BE32-E72D297353CC}">
              <c16:uniqueId val="{00000003-B288-41E6-816C-546990930565}"/>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indicadores'!$A$27</c:f>
              <c:strCache>
                <c:ptCount val="1"/>
                <c:pt idx="0">
                  <c:v>PNME/ CB</c:v>
                </c:pt>
              </c:strCache>
            </c:strRef>
          </c:cat>
          <c:val>
            <c:numRef>
              <c:extLst>
                <c:ext xmlns:c15="http://schemas.microsoft.com/office/drawing/2012/chart" uri="{02D57815-91ED-43cb-92C2-25804820EDAC}">
                  <c15:fullRef>
                    <c15:sqref>'Resumen de indicadores'!$H$4:$H$27</c15:sqref>
                  </c15:fullRef>
                </c:ext>
              </c:extLst>
              <c:f>'Resumen de indicadores'!$H$27</c:f>
              <c:numCache>
                <c:formatCode>_-* #,##0_-;\-* #,##0_-;_-* "-"??_-;_-@_-</c:formatCode>
                <c:ptCount val="1"/>
                <c:pt idx="0" formatCode="0.00%">
                  <c:v>0</c:v>
                </c:pt>
              </c:numCache>
            </c:numRef>
          </c:val>
          <c:extLst>
            <c:ext xmlns:c16="http://schemas.microsoft.com/office/drawing/2014/chart" uri="{C3380CC4-5D6E-409C-BE32-E72D297353CC}">
              <c16:uniqueId val="{00000004-B288-41E6-816C-546990930565}"/>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Cumplimiento de la ECC</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2"/>
          <c:order val="0"/>
          <c:tx>
            <c:v>2023</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indicadores'!$D$4:$D$27</c15:sqref>
                  </c15:fullRef>
                </c:ext>
              </c:extLst>
              <c:f>'Resumen de indicadores'!$D$26</c:f>
              <c:numCache>
                <c:formatCode>General</c:formatCode>
                <c:ptCount val="1"/>
                <c:pt idx="0" formatCode="0.00%">
                  <c:v>0</c:v>
                </c:pt>
              </c:numCache>
            </c:numRef>
          </c:val>
          <c:extLst>
            <c:ext xmlns:c16="http://schemas.microsoft.com/office/drawing/2014/chart" uri="{C3380CC4-5D6E-409C-BE32-E72D297353CC}">
              <c16:uniqueId val="{00000000-BBC4-4607-8F3F-24134CC0E28A}"/>
            </c:ext>
          </c:extLst>
        </c:ser>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indicadores'!$E$4:$E$27</c15:sqref>
                  </c15:fullRef>
                </c:ext>
              </c:extLst>
              <c:f>'Resumen de indicadores'!$E$26</c:f>
              <c:numCache>
                <c:formatCode>General</c:formatCode>
                <c:ptCount val="1"/>
                <c:pt idx="0" formatCode="0.00%">
                  <c:v>0</c:v>
                </c:pt>
              </c:numCache>
            </c:numRef>
          </c:val>
          <c:extLst>
            <c:ext xmlns:c16="http://schemas.microsoft.com/office/drawing/2014/chart" uri="{C3380CC4-5D6E-409C-BE32-E72D297353CC}">
              <c16:uniqueId val="{00000001-BBC4-4607-8F3F-24134CC0E28A}"/>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indicadores'!$F$4:$F$27</c15:sqref>
                  </c15:fullRef>
                </c:ext>
              </c:extLst>
              <c:f>'Resumen de indicadores'!$F$26</c:f>
              <c:numCache>
                <c:formatCode>_-* #,##0_-;\-* #,##0_-;_-* "-"??_-;_-@_-</c:formatCode>
                <c:ptCount val="1"/>
                <c:pt idx="0" formatCode="0.00%">
                  <c:v>0</c:v>
                </c:pt>
              </c:numCache>
            </c:numRef>
          </c:val>
          <c:extLst>
            <c:ext xmlns:c16="http://schemas.microsoft.com/office/drawing/2014/chart" uri="{C3380CC4-5D6E-409C-BE32-E72D297353CC}">
              <c16:uniqueId val="{00000002-BBC4-4607-8F3F-24134CC0E28A}"/>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indicadores'!$G$4:$G$27</c15:sqref>
                  </c15:fullRef>
                </c:ext>
              </c:extLst>
              <c:f>'Resumen de indicadores'!$G$26</c:f>
              <c:numCache>
                <c:formatCode>_-* #,##0_-;\-* #,##0_-;_-* "-"??_-;_-@_-</c:formatCode>
                <c:ptCount val="1"/>
                <c:pt idx="0" formatCode="0.00%">
                  <c:v>0</c:v>
                </c:pt>
              </c:numCache>
            </c:numRef>
          </c:val>
          <c:extLst>
            <c:ext xmlns:c16="http://schemas.microsoft.com/office/drawing/2014/chart" uri="{C3380CC4-5D6E-409C-BE32-E72D297353CC}">
              <c16:uniqueId val="{00000003-BBC4-4607-8F3F-24134CC0E28A}"/>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indicadores'!$A$4:$A$27</c15:sqref>
                  </c15:fullRef>
                </c:ext>
              </c:extLst>
              <c:f>'Resumen de indicadores'!$A$26</c:f>
              <c:strCache>
                <c:ptCount val="1"/>
                <c:pt idx="0">
                  <c:v>Cumplimiento de la contracíclica</c:v>
                </c:pt>
              </c:strCache>
            </c:strRef>
          </c:cat>
          <c:val>
            <c:numRef>
              <c:extLst>
                <c:ext xmlns:c15="http://schemas.microsoft.com/office/drawing/2012/chart" uri="{02D57815-91ED-43cb-92C2-25804820EDAC}">
                  <c15:fullRef>
                    <c15:sqref>'Resumen de indicadores'!$H$4:$H$27</c15:sqref>
                  </c15:fullRef>
                </c:ext>
              </c:extLst>
              <c:f>'Resumen de indicadores'!$H$26</c:f>
              <c:numCache>
                <c:formatCode>_-* #,##0_-;\-* #,##0_-;_-* "-"??_-;_-@_-</c:formatCode>
                <c:ptCount val="1"/>
                <c:pt idx="0" formatCode="0.00%">
                  <c:v>0</c:v>
                </c:pt>
              </c:numCache>
            </c:numRef>
          </c:val>
          <c:extLst>
            <c:ext xmlns:c16="http://schemas.microsoft.com/office/drawing/2014/chart" uri="{C3380CC4-5D6E-409C-BE32-E72D297353CC}">
              <c16:uniqueId val="{00000004-BBC4-4607-8F3F-24134CC0E28A}"/>
            </c:ext>
          </c:extLst>
        </c:ser>
        <c:dLbls>
          <c:showLegendKey val="0"/>
          <c:showVal val="0"/>
          <c:showCatName val="0"/>
          <c:showSerName val="0"/>
          <c:showPercent val="0"/>
          <c:showBubbleSize val="0"/>
        </c:dLbls>
        <c:gapWidth val="219"/>
        <c:overlap val="-27"/>
        <c:axId val="1101604799"/>
        <c:axId val="1115603135"/>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Crecimiento del crédito en MN y ME</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s-CR"/>
        </a:p>
      </c:txPr>
    </c:title>
    <c:autoTitleDeleted val="0"/>
    <c:plotArea>
      <c:layout/>
      <c:barChart>
        <c:barDir val="col"/>
        <c:grouping val="clustered"/>
        <c:varyColors val="0"/>
        <c:ser>
          <c:idx val="3"/>
          <c:order val="1"/>
          <c:tx>
            <c:v>2024</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indicadores'!$E$4:$E$29</c15:sqref>
                  </c15:fullRef>
                </c:ext>
              </c:extLst>
              <c:f>'Resumen de indicadores'!$E$28:$E$29</c:f>
              <c:numCache>
                <c:formatCode>General</c:formatCode>
                <c:ptCount val="2"/>
                <c:pt idx="0" formatCode="0.00%">
                  <c:v>0</c:v>
                </c:pt>
                <c:pt idx="1" formatCode="0.00%">
                  <c:v>0</c:v>
                </c:pt>
              </c:numCache>
            </c:numRef>
          </c:val>
          <c:extLst>
            <c:ext xmlns:c16="http://schemas.microsoft.com/office/drawing/2014/chart" uri="{C3380CC4-5D6E-409C-BE32-E72D297353CC}">
              <c16:uniqueId val="{00000001-9061-43D9-A03E-8FF6F11C933C}"/>
            </c:ext>
          </c:extLst>
        </c:ser>
        <c:ser>
          <c:idx val="4"/>
          <c:order val="2"/>
          <c:tx>
            <c:v>2025</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indicadores'!$F$4:$F$29</c15:sqref>
                  </c15:fullRef>
                </c:ext>
              </c:extLst>
              <c:f>'Resumen de indicadores'!$F$28:$F$29</c:f>
              <c:numCache>
                <c:formatCode>_-* #,##0_-;\-* #,##0_-;_-* "-"??_-;_-@_-</c:formatCode>
                <c:ptCount val="2"/>
                <c:pt idx="0" formatCode="0.00%">
                  <c:v>0</c:v>
                </c:pt>
                <c:pt idx="1" formatCode="0.00%">
                  <c:v>0</c:v>
                </c:pt>
              </c:numCache>
            </c:numRef>
          </c:val>
          <c:extLst>
            <c:ext xmlns:c16="http://schemas.microsoft.com/office/drawing/2014/chart" uri="{C3380CC4-5D6E-409C-BE32-E72D297353CC}">
              <c16:uniqueId val="{00000002-9061-43D9-A03E-8FF6F11C933C}"/>
            </c:ext>
          </c:extLst>
        </c:ser>
        <c:ser>
          <c:idx val="5"/>
          <c:order val="3"/>
          <c:tx>
            <c:v>2026</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indicadores'!$G$4:$G$29</c15:sqref>
                  </c15:fullRef>
                </c:ext>
              </c:extLst>
              <c:f>'Resumen de indicadores'!$G$28:$G$29</c:f>
              <c:numCache>
                <c:formatCode>_-* #,##0_-;\-* #,##0_-;_-* "-"??_-;_-@_-</c:formatCode>
                <c:ptCount val="2"/>
                <c:pt idx="0" formatCode="0.00%">
                  <c:v>0</c:v>
                </c:pt>
                <c:pt idx="1" formatCode="0.00%">
                  <c:v>0</c:v>
                </c:pt>
              </c:numCache>
            </c:numRef>
          </c:val>
          <c:extLst>
            <c:ext xmlns:c16="http://schemas.microsoft.com/office/drawing/2014/chart" uri="{C3380CC4-5D6E-409C-BE32-E72D297353CC}">
              <c16:uniqueId val="{00000003-9061-43D9-A03E-8FF6F11C933C}"/>
            </c:ext>
          </c:extLst>
        </c:ser>
        <c:ser>
          <c:idx val="6"/>
          <c:order val="4"/>
          <c:tx>
            <c:v>2027</c:v>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'Resumen de indicadores'!$A$4:$A$29</c15:sqref>
                  </c15:fullRef>
                </c:ext>
              </c:extLst>
              <c:f>'Resumen de indicadores'!$A$28:$A$29</c:f>
              <c:strCache>
                <c:ptCount val="2"/>
                <c:pt idx="0">
                  <c:v>Crecimiento crédito MN</c:v>
                </c:pt>
                <c:pt idx="1">
                  <c:v>Crecimiento crédito ME</c:v>
                </c:pt>
              </c:strCache>
            </c:strRef>
          </c:cat>
          <c:val>
            <c:numRef>
              <c:extLst>
                <c:ext xmlns:c15="http://schemas.microsoft.com/office/drawing/2012/chart" uri="{02D57815-91ED-43cb-92C2-25804820EDAC}">
                  <c15:fullRef>
                    <c15:sqref>'Resumen de indicadores'!$H$4:$H$29</c15:sqref>
                  </c15:fullRef>
                </c:ext>
              </c:extLst>
              <c:f>'Resumen de indicadores'!$H$28:$H$29</c:f>
              <c:numCache>
                <c:formatCode>_-* #,##0_-;\-* #,##0_-;_-* "-"??_-;_-@_-</c:formatCode>
                <c:ptCount val="2"/>
                <c:pt idx="0" formatCode="0.00%">
                  <c:v>0</c:v>
                </c:pt>
                <c:pt idx="1" formatCode="0.00%">
                  <c:v>0</c:v>
                </c:pt>
              </c:numCache>
            </c:numRef>
          </c:val>
          <c:extLst>
            <c:ext xmlns:c16="http://schemas.microsoft.com/office/drawing/2014/chart" uri="{C3380CC4-5D6E-409C-BE32-E72D297353CC}">
              <c16:uniqueId val="{00000004-9061-43D9-A03E-8FF6F11C933C}"/>
            </c:ext>
          </c:extLst>
        </c:ser>
        <c:dLbls>
          <c:showLegendKey val="0"/>
          <c:showVal val="0"/>
          <c:showCatName val="0"/>
          <c:showSerName val="0"/>
          <c:showPercent val="0"/>
          <c:showBubbleSize val="0"/>
        </c:dLbls>
        <c:gapWidth val="219"/>
        <c:overlap val="-27"/>
        <c:axId val="1101604799"/>
        <c:axId val="1115603135"/>
        <c:extLst>
          <c:ext xmlns:c15="http://schemas.microsoft.com/office/drawing/2012/chart" uri="{02D57815-91ED-43cb-92C2-25804820EDAC}">
            <c15:filteredBarSeries>
              <c15:ser>
                <c:idx val="2"/>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'Resumen de indicadores'!$A$4:$A$29</c15:sqref>
                        </c15:fullRef>
                        <c15:formulaRef>
                          <c15:sqref>'Resumen de indicadores'!$A$28:$A$29</c15:sqref>
                        </c15:formulaRef>
                      </c:ext>
                    </c:extLst>
                    <c:strCache>
                      <c:ptCount val="2"/>
                      <c:pt idx="0">
                        <c:v>Crecimiento crédito MN</c:v>
                      </c:pt>
                      <c:pt idx="1">
                        <c:v>Crecimiento crédito ME</c:v>
                      </c:pt>
                    </c:strCache>
                  </c:strRef>
                </c:cat>
                <c:val>
                  <c:numRef>
                    <c:extLst>
                      <c:ext uri="{02D57815-91ED-43cb-92C2-25804820EDAC}">
                        <c15:fullRef>
                          <c15:sqref>'Resumen de indicadores'!$D$4:$D$29</c15:sqref>
                        </c15:fullRef>
                        <c15:formulaRef>
                          <c15:sqref>'Resumen de indicadores'!$D$28:$D$29</c15:sqref>
                        </c15:formulaRef>
                      </c:ext>
                    </c:extLst>
                    <c:numCache>
                      <c:formatCode>General</c:formatCode>
                      <c:ptCount val="2"/>
                      <c:pt idx="0">
                        <c:v>0</c:v>
                      </c:pt>
                      <c:pt idx="1">
                        <c:v>0</c:v>
                      </c:pt>
                    </c:numCache>
                  </c:numRef>
                </c:val>
                <c:extLst>
                  <c:ext xmlns:c16="http://schemas.microsoft.com/office/drawing/2014/chart" uri="{C3380CC4-5D6E-409C-BE32-E72D297353CC}">
                    <c16:uniqueId val="{00000000-9061-43D9-A03E-8FF6F11C933C}"/>
                  </c:ext>
                </c:extLst>
              </c15:ser>
            </c15:filteredBarSeries>
          </c:ext>
        </c:extLst>
      </c:barChart>
      <c:catAx>
        <c:axId val="1101604799"/>
        <c:scaling>
          <c:orientation val="minMax"/>
        </c:scaling>
        <c:delete val="1"/>
        <c:axPos val="b"/>
        <c:numFmt formatCode="General" sourceLinked="1"/>
        <c:majorTickMark val="none"/>
        <c:minorTickMark val="none"/>
        <c:tickLblPos val="nextTo"/>
        <c:crossAx val="1115603135"/>
        <c:crosses val="autoZero"/>
        <c:auto val="1"/>
        <c:lblAlgn val="ctr"/>
        <c:lblOffset val="100"/>
        <c:noMultiLvlLbl val="0"/>
      </c:catAx>
      <c:valAx>
        <c:axId val="1115603135"/>
        <c:scaling>
          <c:orientation val="minMax"/>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R"/>
          </a:p>
        </c:txPr>
        <c:crossAx val="11016047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solidFill>
            <a:sysClr val="windowText" lastClr="000000"/>
          </a:solidFill>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1.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2.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1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Estructura!A1"/><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hyperlink" Target="#Estructur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4.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5.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6.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7.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8.xml.rels><?xml version="1.0" encoding="UTF-8" standalone="yes"?>
<Relationships xmlns="http://schemas.openxmlformats.org/package/2006/relationships"><Relationship Id="rId1" Type="http://schemas.openxmlformats.org/officeDocument/2006/relationships/hyperlink" Target="#Estructura!A1"/></Relationships>
</file>

<file path=xl/drawings/_rels/drawing9.xml.rels><?xml version="1.0" encoding="UTF-8" standalone="yes"?>
<Relationships xmlns="http://schemas.openxmlformats.org/package/2006/relationships"><Relationship Id="rId1" Type="http://schemas.openxmlformats.org/officeDocument/2006/relationships/hyperlink" Target="#Estructura!A1"/></Relationships>
</file>

<file path=xl/drawings/drawing1.xml><?xml version="1.0" encoding="utf-8"?>
<xdr:wsDr xmlns:xdr="http://schemas.openxmlformats.org/drawingml/2006/spreadsheetDrawing" xmlns:a="http://schemas.openxmlformats.org/drawingml/2006/main">
  <xdr:twoCellAnchor editAs="oneCell">
    <xdr:from>
      <xdr:col>0</xdr:col>
      <xdr:colOff>500743</xdr:colOff>
      <xdr:row>3</xdr:row>
      <xdr:rowOff>26126</xdr:rowOff>
    </xdr:from>
    <xdr:to>
      <xdr:col>5</xdr:col>
      <xdr:colOff>201386</xdr:colOff>
      <xdr:row>10</xdr:row>
      <xdr:rowOff>125186</xdr:rowOff>
    </xdr:to>
    <xdr:pic>
      <xdr:nvPicPr>
        <xdr:cNvPr id="2" name="Imagen 1" descr="BCCR - Inicio">
          <a:extLst>
            <a:ext uri="{FF2B5EF4-FFF2-40B4-BE49-F238E27FC236}">
              <a16:creationId xmlns:a16="http://schemas.microsoft.com/office/drawing/2014/main" id="{AEB579BF-867B-7E44-6614-84340273B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743" y="581297"/>
          <a:ext cx="3673929" cy="139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215153</xdr:colOff>
      <xdr:row>0</xdr:row>
      <xdr:rowOff>233082</xdr:rowOff>
    </xdr:from>
    <xdr:to>
      <xdr:col>15</xdr:col>
      <xdr:colOff>39445</xdr:colOff>
      <xdr:row>2</xdr:row>
      <xdr:rowOff>13895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3163BBD-2F98-4E36-9FA2-05E70C7135D5}"/>
            </a:ext>
          </a:extLst>
        </xdr:cNvPr>
        <xdr:cNvSpPr/>
      </xdr:nvSpPr>
      <xdr:spPr>
        <a:xfrm>
          <a:off x="12891247" y="233082"/>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295835</xdr:colOff>
      <xdr:row>0</xdr:row>
      <xdr:rowOff>233083</xdr:rowOff>
    </xdr:from>
    <xdr:to>
      <xdr:col>13</xdr:col>
      <xdr:colOff>116542</xdr:colOff>
      <xdr:row>3</xdr:row>
      <xdr:rowOff>78442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253E0AA9-F06B-469D-A955-97267ED323E2}"/>
            </a:ext>
          </a:extLst>
        </xdr:cNvPr>
        <xdr:cNvSpPr/>
      </xdr:nvSpPr>
      <xdr:spPr>
        <a:xfrm>
          <a:off x="13169153" y="233083"/>
          <a:ext cx="1398495" cy="47288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220980</xdr:colOff>
      <xdr:row>0</xdr:row>
      <xdr:rowOff>152400</xdr:rowOff>
    </xdr:from>
    <xdr:to>
      <xdr:col>12</xdr:col>
      <xdr:colOff>38100</xdr:colOff>
      <xdr:row>3</xdr:row>
      <xdr:rowOff>83820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4DFDD069-E347-4190-A287-41A2D12520CB}"/>
            </a:ext>
          </a:extLst>
        </xdr:cNvPr>
        <xdr:cNvSpPr/>
      </xdr:nvSpPr>
      <xdr:spPr>
        <a:xfrm>
          <a:off x="9334500" y="152400"/>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165652</xdr:colOff>
      <xdr:row>0</xdr:row>
      <xdr:rowOff>145774</xdr:rowOff>
    </xdr:from>
    <xdr:to>
      <xdr:col>11</xdr:col>
      <xdr:colOff>772601</xdr:colOff>
      <xdr:row>3</xdr:row>
      <xdr:rowOff>69243</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D4A293F-3FE7-434D-8DBD-D6769DF5B0C2}"/>
            </a:ext>
          </a:extLst>
        </xdr:cNvPr>
        <xdr:cNvSpPr/>
      </xdr:nvSpPr>
      <xdr:spPr>
        <a:xfrm>
          <a:off x="8812695" y="145774"/>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364352FB-962C-423B-BFEC-0E988EC5DBB2}"/>
            </a:ext>
          </a:extLst>
        </xdr:cNvPr>
        <xdr:cNvSpPr/>
      </xdr:nvSpPr>
      <xdr:spPr>
        <a:xfrm>
          <a:off x="9265920" y="1280160"/>
          <a:ext cx="11658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7620</xdr:colOff>
      <xdr:row>7</xdr:row>
      <xdr:rowOff>396240</xdr:rowOff>
    </xdr:from>
    <xdr:to>
      <xdr:col>12</xdr:col>
      <xdr:colOff>259080</xdr:colOff>
      <xdr:row>9</xdr:row>
      <xdr:rowOff>22860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4E301EFD-3331-4EEE-A655-59E8C81C3A6D}"/>
            </a:ext>
          </a:extLst>
        </xdr:cNvPr>
        <xdr:cNvSpPr/>
      </xdr:nvSpPr>
      <xdr:spPr>
        <a:xfrm>
          <a:off x="11811000" y="1280160"/>
          <a:ext cx="147066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270163</xdr:colOff>
      <xdr:row>3</xdr:row>
      <xdr:rowOff>41563</xdr:rowOff>
    </xdr:from>
    <xdr:to>
      <xdr:col>14</xdr:col>
      <xdr:colOff>665018</xdr:colOff>
      <xdr:row>18</xdr:row>
      <xdr:rowOff>55417</xdr:rowOff>
    </xdr:to>
    <xdr:graphicFrame macro="">
      <xdr:nvGraphicFramePr>
        <xdr:cNvPr id="4" name="Gráfico 3">
          <a:extLst>
            <a:ext uri="{FF2B5EF4-FFF2-40B4-BE49-F238E27FC236}">
              <a16:creationId xmlns:a16="http://schemas.microsoft.com/office/drawing/2014/main" id="{3BCA25A0-884A-2A3B-B058-16726CAAA5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678873</xdr:colOff>
      <xdr:row>3</xdr:row>
      <xdr:rowOff>27709</xdr:rowOff>
    </xdr:from>
    <xdr:to>
      <xdr:col>21</xdr:col>
      <xdr:colOff>284018</xdr:colOff>
      <xdr:row>18</xdr:row>
      <xdr:rowOff>41563</xdr:rowOff>
    </xdr:to>
    <xdr:graphicFrame macro="">
      <xdr:nvGraphicFramePr>
        <xdr:cNvPr id="5" name="Gráfico 4">
          <a:extLst>
            <a:ext uri="{FF2B5EF4-FFF2-40B4-BE49-F238E27FC236}">
              <a16:creationId xmlns:a16="http://schemas.microsoft.com/office/drawing/2014/main" id="{FC910154-E1A3-418B-AF16-B881765E6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221673</xdr:colOff>
      <xdr:row>19</xdr:row>
      <xdr:rowOff>96982</xdr:rowOff>
    </xdr:from>
    <xdr:to>
      <xdr:col>14</xdr:col>
      <xdr:colOff>616528</xdr:colOff>
      <xdr:row>36</xdr:row>
      <xdr:rowOff>163285</xdr:rowOff>
    </xdr:to>
    <xdr:graphicFrame macro="">
      <xdr:nvGraphicFramePr>
        <xdr:cNvPr id="6" name="Gráfico 5">
          <a:extLst>
            <a:ext uri="{FF2B5EF4-FFF2-40B4-BE49-F238E27FC236}">
              <a16:creationId xmlns:a16="http://schemas.microsoft.com/office/drawing/2014/main" id="{6F1AF4F9-CB1C-45E3-B3E9-2F5F1D13F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706582</xdr:colOff>
      <xdr:row>19</xdr:row>
      <xdr:rowOff>87086</xdr:rowOff>
    </xdr:from>
    <xdr:to>
      <xdr:col>21</xdr:col>
      <xdr:colOff>311727</xdr:colOff>
      <xdr:row>37</xdr:row>
      <xdr:rowOff>12865</xdr:rowOff>
    </xdr:to>
    <xdr:graphicFrame macro="">
      <xdr:nvGraphicFramePr>
        <xdr:cNvPr id="7" name="Gráfico 6">
          <a:extLst>
            <a:ext uri="{FF2B5EF4-FFF2-40B4-BE49-F238E27FC236}">
              <a16:creationId xmlns:a16="http://schemas.microsoft.com/office/drawing/2014/main" id="{8583DB15-0420-4758-A725-AA6AE2F6F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716478</xdr:colOff>
      <xdr:row>2</xdr:row>
      <xdr:rowOff>143493</xdr:rowOff>
    </xdr:from>
    <xdr:to>
      <xdr:col>27</xdr:col>
      <xdr:colOff>316676</xdr:colOff>
      <xdr:row>17</xdr:row>
      <xdr:rowOff>168233</xdr:rowOff>
    </xdr:to>
    <xdr:graphicFrame macro="">
      <xdr:nvGraphicFramePr>
        <xdr:cNvPr id="8" name="Gráfico 7">
          <a:extLst>
            <a:ext uri="{FF2B5EF4-FFF2-40B4-BE49-F238E27FC236}">
              <a16:creationId xmlns:a16="http://schemas.microsoft.com/office/drawing/2014/main" id="{5BE91C0B-B111-47EE-BEAA-226103802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0</xdr:col>
      <xdr:colOff>1411976</xdr:colOff>
      <xdr:row>2</xdr:row>
      <xdr:rowOff>124789</xdr:rowOff>
    </xdr:to>
    <xdr:sp macro="" textlink="">
      <xdr:nvSpPr>
        <xdr:cNvPr id="10" name="Rectángulo 9">
          <a:hlinkClick xmlns:r="http://schemas.openxmlformats.org/officeDocument/2006/relationships" r:id="rId6"/>
          <a:extLst>
            <a:ext uri="{FF2B5EF4-FFF2-40B4-BE49-F238E27FC236}">
              <a16:creationId xmlns:a16="http://schemas.microsoft.com/office/drawing/2014/main" id="{471417AA-E42B-4B4F-8C69-AF50CB7B4493}"/>
            </a:ext>
          </a:extLst>
        </xdr:cNvPr>
        <xdr:cNvSpPr/>
      </xdr:nvSpPr>
      <xdr:spPr>
        <a:xfrm>
          <a:off x="0" y="0"/>
          <a:ext cx="1411976" cy="49490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twoCellAnchor>
    <xdr:from>
      <xdr:col>21</xdr:col>
      <xdr:colOff>97971</xdr:colOff>
      <xdr:row>19</xdr:row>
      <xdr:rowOff>130629</xdr:rowOff>
    </xdr:from>
    <xdr:to>
      <xdr:col>27</xdr:col>
      <xdr:colOff>492826</xdr:colOff>
      <xdr:row>36</xdr:row>
      <xdr:rowOff>21772</xdr:rowOff>
    </xdr:to>
    <xdr:graphicFrame macro="">
      <xdr:nvGraphicFramePr>
        <xdr:cNvPr id="2" name="Gráfico 1">
          <a:extLst>
            <a:ext uri="{FF2B5EF4-FFF2-40B4-BE49-F238E27FC236}">
              <a16:creationId xmlns:a16="http://schemas.microsoft.com/office/drawing/2014/main" id="{9B83CF56-0D30-4F25-B0B4-2C6DA6D68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274320</xdr:colOff>
      <xdr:row>3</xdr:row>
      <xdr:rowOff>157060</xdr:rowOff>
    </xdr:to>
    <xdr:pic>
      <xdr:nvPicPr>
        <xdr:cNvPr id="4" name="Imagen 3" descr="BCCR - Inicio">
          <a:extLst>
            <a:ext uri="{FF2B5EF4-FFF2-40B4-BE49-F238E27FC236}">
              <a16:creationId xmlns:a16="http://schemas.microsoft.com/office/drawing/2014/main" id="{2D700DE4-6FEB-418B-93FE-3B9E450E9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9280" cy="70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495300</xdr:colOff>
      <xdr:row>0</xdr:row>
      <xdr:rowOff>152400</xdr:rowOff>
    </xdr:from>
    <xdr:to>
      <xdr:col>11</xdr:col>
      <xdr:colOff>312420</xdr:colOff>
      <xdr:row>3</xdr:row>
      <xdr:rowOff>60960</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A217FEB-F222-4C81-9A64-C744EEE6211A}"/>
            </a:ext>
          </a:extLst>
        </xdr:cNvPr>
        <xdr:cNvSpPr/>
      </xdr:nvSpPr>
      <xdr:spPr>
        <a:xfrm>
          <a:off x="7627620" y="152400"/>
          <a:ext cx="1402080" cy="4572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402771</xdr:colOff>
      <xdr:row>0</xdr:row>
      <xdr:rowOff>163286</xdr:rowOff>
    </xdr:from>
    <xdr:to>
      <xdr:col>15</xdr:col>
      <xdr:colOff>215537</xdr:colOff>
      <xdr:row>1</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7D4DE34-33D1-4C3C-AD69-C4F80206A223}"/>
            </a:ext>
          </a:extLst>
        </xdr:cNvPr>
        <xdr:cNvSpPr/>
      </xdr:nvSpPr>
      <xdr:spPr>
        <a:xfrm>
          <a:off x="16069491" y="163286"/>
          <a:ext cx="1397726" cy="48441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391886</xdr:colOff>
      <xdr:row>0</xdr:row>
      <xdr:rowOff>283029</xdr:rowOff>
    </xdr:from>
    <xdr:to>
      <xdr:col>15</xdr:col>
      <xdr:colOff>204650</xdr:colOff>
      <xdr:row>2</xdr:row>
      <xdr:rowOff>109946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A9C71262-5DA5-4435-97CF-9CA755972EAA}"/>
            </a:ext>
          </a:extLst>
        </xdr:cNvPr>
        <xdr:cNvSpPr/>
      </xdr:nvSpPr>
      <xdr:spPr>
        <a:xfrm>
          <a:off x="16409126" y="283029"/>
          <a:ext cx="1397724" cy="48223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35859</xdr:colOff>
      <xdr:row>4</xdr:row>
      <xdr:rowOff>53789</xdr:rowOff>
    </xdr:from>
    <xdr:to>
      <xdr:col>9</xdr:col>
      <xdr:colOff>649045</xdr:colOff>
      <xdr:row>6</xdr:row>
      <xdr:rowOff>175260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7599536E-6D3D-474B-97A5-9B19938D3385}"/>
            </a:ext>
          </a:extLst>
        </xdr:cNvPr>
        <xdr:cNvSpPr/>
      </xdr:nvSpPr>
      <xdr:spPr>
        <a:xfrm>
          <a:off x="12505765" y="591671"/>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674914</xdr:colOff>
      <xdr:row>1</xdr:row>
      <xdr:rowOff>130628</xdr:rowOff>
    </xdr:from>
    <xdr:to>
      <xdr:col>15</xdr:col>
      <xdr:colOff>487679</xdr:colOff>
      <xdr:row>3</xdr:row>
      <xdr:rowOff>55517</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F5B3488-CE89-46BB-9FD0-D27792C638EF}"/>
            </a:ext>
          </a:extLst>
        </xdr:cNvPr>
        <xdr:cNvSpPr/>
      </xdr:nvSpPr>
      <xdr:spPr>
        <a:xfrm>
          <a:off x="16056428" y="4136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620485</xdr:colOff>
      <xdr:row>0</xdr:row>
      <xdr:rowOff>54428</xdr:rowOff>
    </xdr:from>
    <xdr:to>
      <xdr:col>20</xdr:col>
      <xdr:colOff>324394</xdr:colOff>
      <xdr:row>2</xdr:row>
      <xdr:rowOff>77288</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B2413161-7092-442E-85A4-122704EAF105}"/>
            </a:ext>
          </a:extLst>
        </xdr:cNvPr>
        <xdr:cNvSpPr/>
      </xdr:nvSpPr>
      <xdr:spPr>
        <a:xfrm>
          <a:off x="16981714" y="54428"/>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235324</xdr:colOff>
      <xdr:row>0</xdr:row>
      <xdr:rowOff>100853</xdr:rowOff>
    </xdr:from>
    <xdr:to>
      <xdr:col>15</xdr:col>
      <xdr:colOff>46169</xdr:colOff>
      <xdr:row>1</xdr:row>
      <xdr:rowOff>255942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59761776-1B5A-4A7E-A1CA-5066D30CB1D0}"/>
            </a:ext>
          </a:extLst>
        </xdr:cNvPr>
        <xdr:cNvSpPr/>
      </xdr:nvSpPr>
      <xdr:spPr>
        <a:xfrm>
          <a:off x="15363265" y="100853"/>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348342</xdr:colOff>
      <xdr:row>0</xdr:row>
      <xdr:rowOff>185057</xdr:rowOff>
    </xdr:from>
    <xdr:to>
      <xdr:col>15</xdr:col>
      <xdr:colOff>161108</xdr:colOff>
      <xdr:row>1</xdr:row>
      <xdr:rowOff>338546</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01C40F5-02A8-470C-BBE5-2F9EEF1C8055}"/>
            </a:ext>
          </a:extLst>
        </xdr:cNvPr>
        <xdr:cNvSpPr/>
      </xdr:nvSpPr>
      <xdr:spPr>
        <a:xfrm>
          <a:off x="13084628" y="185057"/>
          <a:ext cx="1402080" cy="4800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a:solidFill>
                <a:sysClr val="windowText" lastClr="000000"/>
              </a:solidFill>
            </a:rPr>
            <a:t>Volver al menú</a:t>
          </a:r>
          <a:r>
            <a:rPr lang="es-CR" sz="1100" baseline="0">
              <a:solidFill>
                <a:sysClr val="windowText" lastClr="000000"/>
              </a:solidFill>
            </a:rPr>
            <a:t> principal</a:t>
          </a:r>
          <a:endParaRPr lang="es-CR"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ARCE RAMIREZ BRYAN ALBERTO" id="{D5318843-9281-46F9-B509-16585DD98942}" userId="S::ARCERB@sugef.fi.cr::9bb1a658-a55e-4254-9bd4-dd3c8e506aa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5-19T23:49:04.60" personId="{D5318843-9281-46F9-B509-16585DD98942}" id="{724C85D3-B9B5-4CA5-86C7-C4F9BFEB2C9C}">
    <text>En saldo de contracíclicas, incluir el monto ya conseguido a diciembre 23 más las proyecciones que hace la entidad (es decir, el gasto por estimación contracíclica de la hoja previa).</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5-20T19:48:55.68" personId="{D5318843-9281-46F9-B509-16585DD98942}" id="{07E3CB64-22F2-4242-AF01-B9AFFC9975C2}">
    <text>No se considerarán para efecto de la PNME.</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4-05-19T04:24:21.97" personId="{D5318843-9281-46F9-B509-16585DD98942}" id="{5581452C-DAD2-4140-BB24-FFFC7AF892B6}">
    <text>Recordar la exclusión de la cartera de negociación.</text>
  </threadedComment>
  <threadedComment ref="C11" dT="2024-05-19T04:26:13.86" personId="{D5318843-9281-46F9-B509-16585DD98942}" id="{F22D0B2F-4EB4-4EDC-B2A1-1D8627E2CF09}">
    <text>Recordar la exclusión de la cartera de negociación.</text>
  </threadedComment>
</ThreadedComments>
</file>

<file path=xl/threadedComments/threadedComment4.xml><?xml version="1.0" encoding="utf-8"?>
<ThreadedComments xmlns="http://schemas.microsoft.com/office/spreadsheetml/2018/threadedcomments" xmlns:x="http://schemas.openxmlformats.org/spreadsheetml/2006/main">
  <threadedComment ref="C10" dT="2024-05-19T04:25:50.67" personId="{D5318843-9281-46F9-B509-16585DD98942}" id="{98A19801-A982-4934-8675-7E21890923CD}">
    <text>Recordar la exclusión de la cartera de negociación.</text>
  </threadedComment>
  <threadedComment ref="C11" dT="2024-05-19T04:26:31.24" personId="{D5318843-9281-46F9-B509-16585DD98942}" id="{7090DA41-411A-4BEA-8F28-9DE96F899864}">
    <text>Recordar la exclusión de la cartera de negociación.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4.xml"/><Relationship Id="rId4" Type="http://schemas.microsoft.com/office/2017/10/relationships/threadedComment" Target="../threadedComments/threadedComment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B02E-B5B5-4F55-BFF4-ADCB3BDE40E1}">
  <dimension ref="G2:G16"/>
  <sheetViews>
    <sheetView zoomScale="70" zoomScaleNormal="70" workbookViewId="0">
      <selection activeCell="G23" sqref="G23"/>
    </sheetView>
  </sheetViews>
  <sheetFormatPr baseColWidth="10" defaultRowHeight="14.4" x14ac:dyDescent="0.3"/>
  <cols>
    <col min="1" max="6" width="11.5546875" style="89"/>
    <col min="7" max="7" width="52.44140625" style="89" customWidth="1"/>
    <col min="8" max="16384" width="11.5546875" style="89"/>
  </cols>
  <sheetData>
    <row r="2" spans="7:7" x14ac:dyDescent="0.3">
      <c r="G2" s="107" t="s">
        <v>242</v>
      </c>
    </row>
    <row r="3" spans="7:7" x14ac:dyDescent="0.3">
      <c r="G3" s="120" t="s">
        <v>225</v>
      </c>
    </row>
    <row r="4" spans="7:7" x14ac:dyDescent="0.3">
      <c r="G4" s="120" t="s">
        <v>226</v>
      </c>
    </row>
    <row r="5" spans="7:7" x14ac:dyDescent="0.3">
      <c r="G5" s="107" t="s">
        <v>227</v>
      </c>
    </row>
    <row r="6" spans="7:7" x14ac:dyDescent="0.3">
      <c r="G6" s="107" t="s">
        <v>228</v>
      </c>
    </row>
    <row r="7" spans="7:7" x14ac:dyDescent="0.3">
      <c r="G7" s="107" t="s">
        <v>229</v>
      </c>
    </row>
    <row r="8" spans="7:7" x14ac:dyDescent="0.3">
      <c r="G8" s="107" t="s">
        <v>230</v>
      </c>
    </row>
    <row r="9" spans="7:7" x14ac:dyDescent="0.3">
      <c r="G9" s="107" t="s">
        <v>231</v>
      </c>
    </row>
    <row r="10" spans="7:7" x14ac:dyDescent="0.3">
      <c r="G10" s="107" t="s">
        <v>232</v>
      </c>
    </row>
    <row r="11" spans="7:7" x14ac:dyDescent="0.3">
      <c r="G11" s="107" t="s">
        <v>233</v>
      </c>
    </row>
    <row r="12" spans="7:7" x14ac:dyDescent="0.3">
      <c r="G12" s="107" t="s">
        <v>234</v>
      </c>
    </row>
    <row r="13" spans="7:7" x14ac:dyDescent="0.3">
      <c r="G13" s="107" t="s">
        <v>235</v>
      </c>
    </row>
    <row r="14" spans="7:7" x14ac:dyDescent="0.3">
      <c r="G14" s="120" t="s">
        <v>301</v>
      </c>
    </row>
    <row r="15" spans="7:7" x14ac:dyDescent="0.3">
      <c r="G15" s="120" t="s">
        <v>366</v>
      </c>
    </row>
    <row r="16" spans="7:7" x14ac:dyDescent="0.3">
      <c r="G16" s="120" t="s">
        <v>367</v>
      </c>
    </row>
  </sheetData>
  <hyperlinks>
    <hyperlink ref="G2" location="Instructivo!A1" display="1- Instructivo" xr:uid="{F9095E37-6593-4E2D-A440-1D8F657867C2}"/>
    <hyperlink ref="G3" location="'Balance MN %'!A1" display="2- Balance general resumido en moneda nacional" xr:uid="{4013AA66-3A28-418E-A569-9658EA20AFB6}"/>
    <hyperlink ref="G4" location="'Balance ME %'!A1" display="3- Balance general resumido en moneda extranjera" xr:uid="{FF1C6C3A-4B64-44BD-936F-09831262C248}"/>
    <hyperlink ref="G5" location="'Patrimonio y Estado resultados'!A1" display="4- Patrimonio y estado de resultados" xr:uid="{01D57F13-49FE-4985-AC3E-882E55F7C830}"/>
    <hyperlink ref="G6" location="'Capital base'!A1" display="5- Capital base" xr:uid="{083CC912-ABE4-4C08-A090-96BB466A76DC}"/>
    <hyperlink ref="G7" location="APR!A1" display="6- APR" xr:uid="{3F1E5A95-8E3B-4323-B1C2-000D3B36E7F5}"/>
    <hyperlink ref="G8" location="'Riesgo de mercado'!A1" display="7- Riesgo de mercado" xr:uid="{7A969957-F266-4661-B327-86CDFA17D9B9}"/>
    <hyperlink ref="G9" location="'Riesgo cambiario'!A1" display="8- Riesgo cambiario" xr:uid="{34B6D324-3B28-49D1-BAF1-986AF75F5BDC}"/>
    <hyperlink ref="G10" location="'Riesgo operativo'!A1" display="9- Riesgo operativo" xr:uid="{575ECA5E-369D-4E5B-90D1-D9EB8AC635AF}"/>
    <hyperlink ref="G11" location="IFNE!A1" display="10- IFNE" xr:uid="{854966AB-BBB4-4557-832E-26EE2C4B0032}"/>
    <hyperlink ref="G12" location="'Indicador de apalancamiento'!A1" display="11- Indicador de apalancamiento" xr:uid="{426E7EF8-F420-4F1E-9DE3-B716E6764FE8}"/>
    <hyperlink ref="G13" location="Rentabilidad!A1" display="12- Rentabilidad" xr:uid="{B43E5ABB-B50E-49FE-AA5A-173D3463CC9A}"/>
    <hyperlink ref="G16" location="'Resumen de indicadores'!A1" display="15- Resumen" xr:uid="{9704B295-DD57-4B47-935F-6CEB61A564AB}"/>
    <hyperlink ref="G15" location="'RTILB ME'!A1" display="13- Riesgo de tasa de interés en el libro bancario ME" xr:uid="{E5612968-95D9-439C-83A3-108C623FA7A9}"/>
    <hyperlink ref="G14" location="'RTILB MN'!A1" display="13- Riesgo de tasa de interés en el libro bancario" xr:uid="{A9EF5A2B-BE4A-434B-91EA-85C74BE5A6A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F490-1BC6-42BF-B57C-731E9C47768B}">
  <dimension ref="A1:M13"/>
  <sheetViews>
    <sheetView zoomScale="68" zoomScaleNormal="68" workbookViewId="0">
      <selection activeCell="H5" sqref="H5:M8"/>
    </sheetView>
  </sheetViews>
  <sheetFormatPr baseColWidth="10" defaultRowHeight="14.4" x14ac:dyDescent="0.3"/>
  <cols>
    <col min="1" max="1" width="33.33203125" style="1" customWidth="1"/>
    <col min="2" max="4" width="17.6640625" style="1" customWidth="1"/>
    <col min="5" max="5" width="31.44140625" style="1" customWidth="1"/>
    <col min="6" max="7" width="17.6640625" style="1" customWidth="1"/>
    <col min="8" max="16384" width="11.5546875" style="1"/>
  </cols>
  <sheetData>
    <row r="1" spans="1:13" ht="25.8" x14ac:dyDescent="0.5">
      <c r="A1" s="274" t="s">
        <v>174</v>
      </c>
      <c r="B1" s="274"/>
      <c r="C1" s="274"/>
      <c r="D1" s="274"/>
      <c r="E1" s="274"/>
      <c r="F1" s="274"/>
      <c r="G1" s="274"/>
      <c r="H1" s="274"/>
      <c r="I1" s="274"/>
      <c r="J1" s="274"/>
      <c r="K1" s="274"/>
      <c r="L1" s="274"/>
      <c r="M1" s="274"/>
    </row>
    <row r="2" spans="1:13" ht="28.8" x14ac:dyDescent="0.3">
      <c r="A2" s="313" t="s">
        <v>19</v>
      </c>
      <c r="B2" s="33" t="s">
        <v>6</v>
      </c>
      <c r="C2" s="243" t="s">
        <v>170</v>
      </c>
      <c r="D2" s="245"/>
      <c r="E2" s="313" t="s">
        <v>19</v>
      </c>
      <c r="F2" s="313" t="s">
        <v>173</v>
      </c>
      <c r="G2" s="313"/>
      <c r="H2" s="314" t="s">
        <v>347</v>
      </c>
      <c r="I2" s="315"/>
      <c r="J2" s="315"/>
      <c r="K2" s="315"/>
      <c r="L2" s="315"/>
      <c r="M2" s="316"/>
    </row>
    <row r="3" spans="1:13" x14ac:dyDescent="0.3">
      <c r="A3" s="313"/>
      <c r="B3" s="34">
        <v>2023</v>
      </c>
      <c r="C3" s="35">
        <v>2024</v>
      </c>
      <c r="D3" s="35">
        <v>2025</v>
      </c>
      <c r="E3" s="313"/>
      <c r="F3" s="35">
        <v>2026</v>
      </c>
      <c r="G3" s="35">
        <v>2027</v>
      </c>
      <c r="H3" s="317"/>
      <c r="I3" s="318"/>
      <c r="J3" s="318"/>
      <c r="K3" s="318"/>
      <c r="L3" s="318"/>
      <c r="M3" s="319"/>
    </row>
    <row r="4" spans="1:13" ht="18" x14ac:dyDescent="0.35">
      <c r="A4" s="181" t="s">
        <v>179</v>
      </c>
      <c r="B4" s="181"/>
      <c r="C4" s="181"/>
      <c r="D4" s="181"/>
      <c r="E4" s="181"/>
      <c r="F4" s="181"/>
      <c r="G4" s="181"/>
      <c r="H4" s="317"/>
      <c r="I4" s="318"/>
      <c r="J4" s="318"/>
      <c r="K4" s="318"/>
      <c r="L4" s="318"/>
      <c r="M4" s="319"/>
    </row>
    <row r="5" spans="1:13" ht="15.6" x14ac:dyDescent="0.3">
      <c r="A5" s="310" t="s">
        <v>176</v>
      </c>
      <c r="B5" s="311"/>
      <c r="C5" s="311"/>
      <c r="D5" s="311"/>
      <c r="E5" s="311"/>
      <c r="F5" s="311"/>
      <c r="G5" s="312"/>
      <c r="H5" s="277"/>
      <c r="I5" s="277"/>
      <c r="J5" s="277"/>
      <c r="K5" s="277"/>
      <c r="L5" s="277"/>
      <c r="M5" s="277"/>
    </row>
    <row r="6" spans="1:13" x14ac:dyDescent="0.3">
      <c r="A6" s="93" t="s">
        <v>175</v>
      </c>
      <c r="B6" s="2" t="e">
        <f>+'Balance MN'!C14+'Balance MN'!C18+'Balance MN'!C32+'Balance MN'!C39+'Balance ME'!C14+'Balance ME'!C18+'Balance ME'!C32+'Balance ME'!C39</f>
        <v>#VALUE!</v>
      </c>
      <c r="C6" s="2" t="e">
        <f>+'Balance MN'!D14+'Balance MN'!D18+'Balance MN'!D32+'Balance MN'!D39+'Balance ME'!D14+'Balance ME'!D18+'Balance ME'!D32+'Balance ME'!D39</f>
        <v>#VALUE!</v>
      </c>
      <c r="D6" s="2" t="e">
        <f>+'Balance MN'!E14+'Balance MN'!E18+'Balance MN'!E32+'Balance MN'!E39+'Balance ME'!E14+'Balance ME'!E18+'Balance ME'!E32+'Balance ME'!E39</f>
        <v>#VALUE!</v>
      </c>
      <c r="E6" s="93" t="s">
        <v>177</v>
      </c>
      <c r="F6" s="2" t="e">
        <f>+'Balance MN'!F14+'Balance ME'!F14</f>
        <v>#VALUE!</v>
      </c>
      <c r="G6" s="2" t="e">
        <f>+'Balance MN'!G14+'Balance ME'!G14</f>
        <v>#VALUE!</v>
      </c>
      <c r="H6" s="277"/>
      <c r="I6" s="277"/>
      <c r="J6" s="277"/>
      <c r="K6" s="277"/>
      <c r="L6" s="277"/>
      <c r="M6" s="277"/>
    </row>
    <row r="7" spans="1:13" x14ac:dyDescent="0.3">
      <c r="A7" s="93" t="s">
        <v>180</v>
      </c>
      <c r="B7" s="22" t="e">
        <f>+B6/('Balance MN'!C13+'Balance ME'!C13)</f>
        <v>#VALUE!</v>
      </c>
      <c r="C7" s="22" t="e">
        <f>+C6/('Balance MN'!D13+'Balance ME'!D13)</f>
        <v>#VALUE!</v>
      </c>
      <c r="D7" s="22" t="e">
        <f>+D6/('Balance MN'!E13+'Balance ME'!E13)</f>
        <v>#VALUE!</v>
      </c>
      <c r="E7" s="93" t="s">
        <v>181</v>
      </c>
      <c r="F7" s="22" t="e">
        <f>+F6/('Balance MN'!F13+'Balance ME'!F13)</f>
        <v>#VALUE!</v>
      </c>
      <c r="G7" s="22" t="e">
        <f>+G6/('Balance MN'!G13+'Balance ME'!G13)</f>
        <v>#VALUE!</v>
      </c>
      <c r="H7" s="277"/>
      <c r="I7" s="277"/>
      <c r="J7" s="277"/>
      <c r="K7" s="277"/>
      <c r="L7" s="277"/>
      <c r="M7" s="277"/>
    </row>
    <row r="8" spans="1:13" x14ac:dyDescent="0.3">
      <c r="A8" s="96" t="s">
        <v>111</v>
      </c>
      <c r="B8" s="158" t="s">
        <v>392</v>
      </c>
      <c r="C8" s="158" t="s">
        <v>392</v>
      </c>
      <c r="D8" s="158" t="s">
        <v>392</v>
      </c>
      <c r="E8" s="96" t="s">
        <v>178</v>
      </c>
      <c r="F8" s="158" t="s">
        <v>392</v>
      </c>
      <c r="G8" s="158" t="s">
        <v>392</v>
      </c>
      <c r="H8" s="277"/>
      <c r="I8" s="277"/>
      <c r="J8" s="277"/>
      <c r="K8" s="277"/>
      <c r="L8" s="277"/>
      <c r="M8" s="277"/>
    </row>
    <row r="10" spans="1:13" x14ac:dyDescent="0.3">
      <c r="A10" s="309" t="s">
        <v>348</v>
      </c>
      <c r="B10" s="309"/>
      <c r="C10" s="309"/>
      <c r="D10" s="309"/>
      <c r="E10" s="309"/>
      <c r="F10" s="309"/>
      <c r="G10" s="309"/>
    </row>
    <row r="11" spans="1:13" x14ac:dyDescent="0.3">
      <c r="A11" s="309"/>
      <c r="B11" s="309"/>
      <c r="C11" s="309"/>
      <c r="D11" s="309"/>
      <c r="E11" s="309"/>
      <c r="F11" s="309"/>
      <c r="G11" s="309"/>
    </row>
    <row r="12" spans="1:13" x14ac:dyDescent="0.3">
      <c r="A12" s="309"/>
      <c r="B12" s="309"/>
      <c r="C12" s="309"/>
      <c r="D12" s="309"/>
      <c r="E12" s="309"/>
      <c r="F12" s="309"/>
      <c r="G12" s="309"/>
    </row>
    <row r="13" spans="1:13" x14ac:dyDescent="0.3">
      <c r="A13" s="309"/>
      <c r="B13" s="309"/>
      <c r="C13" s="309"/>
      <c r="D13" s="309"/>
      <c r="E13" s="309"/>
      <c r="F13" s="309"/>
      <c r="G13" s="309"/>
    </row>
  </sheetData>
  <sheetProtection algorithmName="SHA-512" hashValue="FMYT5JT/zrQRHPd53Ytm9eBy2jyhaCqyQm/eH/Id0wU+yI/Q/7iwCTh0v8Vgpilh8V67REBliA+2l7W3vKXg3w==" saltValue="IiWdI7liDc0dX76xUftLQg==" spinCount="100000" sheet="1" objects="1" scenarios="1" selectLockedCells="1"/>
  <mergeCells count="10">
    <mergeCell ref="A10:G13"/>
    <mergeCell ref="H5:M8"/>
    <mergeCell ref="C2:D2"/>
    <mergeCell ref="A5:G5"/>
    <mergeCell ref="A1:M1"/>
    <mergeCell ref="A2:A3"/>
    <mergeCell ref="E2:E3"/>
    <mergeCell ref="F2:G2"/>
    <mergeCell ref="H2:M4"/>
    <mergeCell ref="A4:G4"/>
  </mergeCells>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1078-8D98-4899-A4DE-5AD044EC3374}">
  <dimension ref="A1:M25"/>
  <sheetViews>
    <sheetView zoomScale="98" zoomScaleNormal="98" workbookViewId="0">
      <selection activeCell="B7" sqref="B7"/>
    </sheetView>
  </sheetViews>
  <sheetFormatPr baseColWidth="10" defaultRowHeight="14.4" x14ac:dyDescent="0.3"/>
  <cols>
    <col min="1" max="1" width="31.44140625" style="17" customWidth="1"/>
    <col min="2" max="4" width="14.88671875" style="17" customWidth="1"/>
    <col min="5" max="5" width="33.88671875" style="17" customWidth="1"/>
    <col min="6" max="7" width="15.21875" style="17" customWidth="1"/>
    <col min="8" max="16384" width="11.5546875" style="17"/>
  </cols>
  <sheetData>
    <row r="1" spans="1:13" ht="25.8" x14ac:dyDescent="0.5">
      <c r="A1" s="274" t="s">
        <v>182</v>
      </c>
      <c r="B1" s="274"/>
      <c r="C1" s="274"/>
      <c r="D1" s="274"/>
      <c r="E1" s="274"/>
      <c r="F1" s="274"/>
      <c r="G1" s="274"/>
      <c r="H1" s="274"/>
      <c r="I1" s="274"/>
      <c r="J1" s="274"/>
      <c r="K1" s="274"/>
      <c r="L1" s="274"/>
      <c r="M1" s="274"/>
    </row>
    <row r="2" spans="1:13" ht="28.8" x14ac:dyDescent="0.3">
      <c r="A2" s="313" t="s">
        <v>19</v>
      </c>
      <c r="B2" s="33" t="s">
        <v>6</v>
      </c>
      <c r="C2" s="320" t="s">
        <v>170</v>
      </c>
      <c r="D2" s="320"/>
      <c r="E2" s="313" t="s">
        <v>19</v>
      </c>
      <c r="F2" s="313" t="s">
        <v>173</v>
      </c>
      <c r="G2" s="313"/>
      <c r="H2" s="320" t="s">
        <v>195</v>
      </c>
      <c r="I2" s="320"/>
      <c r="J2" s="320"/>
      <c r="K2" s="320"/>
      <c r="L2" s="320"/>
      <c r="M2" s="320"/>
    </row>
    <row r="3" spans="1:13" x14ac:dyDescent="0.3">
      <c r="A3" s="313"/>
      <c r="B3" s="34">
        <v>2023</v>
      </c>
      <c r="C3" s="35">
        <v>2024</v>
      </c>
      <c r="D3" s="35">
        <v>2025</v>
      </c>
      <c r="E3" s="313"/>
      <c r="F3" s="35">
        <v>2026</v>
      </c>
      <c r="G3" s="35">
        <v>2027</v>
      </c>
      <c r="H3" s="320"/>
      <c r="I3" s="320"/>
      <c r="J3" s="320"/>
      <c r="K3" s="320"/>
      <c r="L3" s="320"/>
      <c r="M3" s="320"/>
    </row>
    <row r="4" spans="1:13" ht="18" x14ac:dyDescent="0.35">
      <c r="A4" s="188" t="s">
        <v>183</v>
      </c>
      <c r="B4" s="188"/>
      <c r="C4" s="188"/>
      <c r="D4" s="188"/>
      <c r="E4" s="188"/>
      <c r="F4" s="188"/>
      <c r="G4" s="188"/>
      <c r="H4" s="320"/>
      <c r="I4" s="320"/>
      <c r="J4" s="320"/>
      <c r="K4" s="320"/>
      <c r="L4" s="320"/>
      <c r="M4" s="320"/>
    </row>
    <row r="5" spans="1:13" ht="15.6" x14ac:dyDescent="0.3">
      <c r="A5" s="323" t="s">
        <v>176</v>
      </c>
      <c r="B5" s="323"/>
      <c r="C5" s="323"/>
      <c r="D5" s="323"/>
      <c r="E5" s="323"/>
      <c r="F5" s="323"/>
      <c r="G5" s="323"/>
      <c r="H5" s="324"/>
      <c r="I5" s="325"/>
      <c r="J5" s="325"/>
      <c r="K5" s="325"/>
      <c r="L5" s="325"/>
      <c r="M5" s="326"/>
    </row>
    <row r="6" spans="1:13" x14ac:dyDescent="0.3">
      <c r="A6" s="93" t="s">
        <v>102</v>
      </c>
      <c r="B6" s="2" t="e">
        <f>+'Balance ME'!C7+B7</f>
        <v>#VALUE!</v>
      </c>
      <c r="C6" s="2" t="e">
        <f>+'Balance ME'!D7+C7</f>
        <v>#VALUE!</v>
      </c>
      <c r="D6" s="2" t="e">
        <f>+'Balance ME'!E7+D7</f>
        <v>#VALUE!</v>
      </c>
      <c r="E6" s="93" t="s">
        <v>102</v>
      </c>
      <c r="F6" s="2" t="e">
        <f>+'Balance ME'!F7</f>
        <v>#VALUE!</v>
      </c>
      <c r="G6" s="2" t="e">
        <f>+'Balance ME'!G7</f>
        <v>#VALUE!</v>
      </c>
      <c r="H6" s="327"/>
      <c r="I6" s="328"/>
      <c r="J6" s="328"/>
      <c r="K6" s="328"/>
      <c r="L6" s="328"/>
      <c r="M6" s="329"/>
    </row>
    <row r="7" spans="1:13" x14ac:dyDescent="0.3">
      <c r="A7" s="93" t="s">
        <v>363</v>
      </c>
      <c r="B7" s="153" t="s">
        <v>392</v>
      </c>
      <c r="C7" s="153" t="s">
        <v>392</v>
      </c>
      <c r="D7" s="153" t="s">
        <v>392</v>
      </c>
      <c r="E7" s="93" t="s">
        <v>363</v>
      </c>
      <c r="F7" s="174"/>
      <c r="G7" s="174"/>
      <c r="H7" s="327"/>
      <c r="I7" s="328"/>
      <c r="J7" s="328"/>
      <c r="K7" s="328"/>
      <c r="L7" s="328"/>
      <c r="M7" s="329"/>
    </row>
    <row r="8" spans="1:13" x14ac:dyDescent="0.3">
      <c r="A8" s="93" t="s">
        <v>103</v>
      </c>
      <c r="B8" s="10" t="str">
        <f>+'Balance ME'!C79</f>
        <v>…</v>
      </c>
      <c r="C8" s="10" t="str">
        <f>+'Balance ME'!D79</f>
        <v>…</v>
      </c>
      <c r="D8" s="10" t="str">
        <f>+'Balance ME'!E79</f>
        <v>…</v>
      </c>
      <c r="E8" s="93" t="s">
        <v>103</v>
      </c>
      <c r="F8" s="10" t="str">
        <f>+'Balance ME'!F79</f>
        <v>…</v>
      </c>
      <c r="G8" s="10" t="str">
        <f>+'Balance ME'!G79</f>
        <v>…</v>
      </c>
      <c r="H8" s="327"/>
      <c r="I8" s="328"/>
      <c r="J8" s="328"/>
      <c r="K8" s="328"/>
      <c r="L8" s="328"/>
      <c r="M8" s="329"/>
    </row>
    <row r="9" spans="1:13" x14ac:dyDescent="0.3">
      <c r="A9" s="93" t="s">
        <v>105</v>
      </c>
      <c r="B9" s="2" t="e">
        <f>+B6-B8</f>
        <v>#VALUE!</v>
      </c>
      <c r="C9" s="2" t="e">
        <f t="shared" ref="C9:D9" si="0">+C6-C8</f>
        <v>#VALUE!</v>
      </c>
      <c r="D9" s="2" t="e">
        <f t="shared" si="0"/>
        <v>#VALUE!</v>
      </c>
      <c r="E9" s="93" t="s">
        <v>105</v>
      </c>
      <c r="F9" s="2" t="e">
        <f t="shared" ref="F9:G9" si="1">+F6-F8</f>
        <v>#VALUE!</v>
      </c>
      <c r="G9" s="2" t="e">
        <f t="shared" si="1"/>
        <v>#VALUE!</v>
      </c>
      <c r="H9" s="327"/>
      <c r="I9" s="328"/>
      <c r="J9" s="328"/>
      <c r="K9" s="328"/>
      <c r="L9" s="328"/>
      <c r="M9" s="329"/>
    </row>
    <row r="10" spans="1:13" x14ac:dyDescent="0.3">
      <c r="A10" s="93" t="s">
        <v>349</v>
      </c>
      <c r="B10" s="153" t="s">
        <v>392</v>
      </c>
      <c r="C10" s="153" t="s">
        <v>392</v>
      </c>
      <c r="D10" s="153" t="s">
        <v>392</v>
      </c>
      <c r="E10" s="93" t="s">
        <v>349</v>
      </c>
      <c r="F10" s="153" t="s">
        <v>392</v>
      </c>
      <c r="G10" s="153" t="s">
        <v>392</v>
      </c>
      <c r="H10" s="327"/>
      <c r="I10" s="328"/>
      <c r="J10" s="328"/>
      <c r="K10" s="328"/>
      <c r="L10" s="328"/>
      <c r="M10" s="329"/>
    </row>
    <row r="11" spans="1:13" x14ac:dyDescent="0.3">
      <c r="A11" s="93" t="s">
        <v>104</v>
      </c>
      <c r="B11" s="2" t="e">
        <f>+'Capital base'!B13</f>
        <v>#VALUE!</v>
      </c>
      <c r="C11" s="2" t="e">
        <f>+'Capital base'!C13</f>
        <v>#VALUE!</v>
      </c>
      <c r="D11" s="2" t="e">
        <f>+'Capital base'!E21</f>
        <v>#VALUE!</v>
      </c>
      <c r="E11" s="93" t="s">
        <v>104</v>
      </c>
      <c r="F11" s="2" t="e">
        <f>+'Capital base'!F21</f>
        <v>#VALUE!</v>
      </c>
      <c r="G11" s="2" t="e">
        <f>+'Capital base'!G21</f>
        <v>#VALUE!</v>
      </c>
      <c r="H11" s="330"/>
      <c r="I11" s="331"/>
      <c r="J11" s="331"/>
      <c r="K11" s="331"/>
      <c r="L11" s="331"/>
      <c r="M11" s="332"/>
    </row>
    <row r="12" spans="1:13" x14ac:dyDescent="0.3">
      <c r="A12" s="93" t="s">
        <v>106</v>
      </c>
      <c r="B12" s="22" t="e">
        <f>+B9/B11</f>
        <v>#VALUE!</v>
      </c>
      <c r="C12" s="22" t="e">
        <f t="shared" ref="C12:D12" si="2">+C9/C11</f>
        <v>#VALUE!</v>
      </c>
      <c r="D12" s="22" t="e">
        <f t="shared" si="2"/>
        <v>#VALUE!</v>
      </c>
      <c r="E12" s="93" t="s">
        <v>106</v>
      </c>
      <c r="F12" s="22" t="e">
        <f t="shared" ref="F12" si="3">+F9/F11</f>
        <v>#VALUE!</v>
      </c>
      <c r="G12" s="22" t="e">
        <f t="shared" ref="G12" si="4">+G9/G11</f>
        <v>#VALUE!</v>
      </c>
      <c r="H12" s="320" t="s">
        <v>196</v>
      </c>
      <c r="I12" s="320"/>
      <c r="J12" s="320"/>
      <c r="K12" s="320"/>
      <c r="L12" s="320"/>
      <c r="M12" s="320"/>
    </row>
    <row r="13" spans="1:13" x14ac:dyDescent="0.3">
      <c r="A13" s="93" t="s">
        <v>113</v>
      </c>
      <c r="B13" s="22" t="e">
        <f>+B6/('Balance MN'!C7+'Balance ME'!C7)</f>
        <v>#VALUE!</v>
      </c>
      <c r="C13" s="22" t="e">
        <f>+C6/('Balance MN'!D7+'Balance ME'!D7)</f>
        <v>#VALUE!</v>
      </c>
      <c r="D13" s="22" t="e">
        <f>+D6/('Balance MN'!E7+'Balance ME'!E7)</f>
        <v>#VALUE!</v>
      </c>
      <c r="E13" s="93" t="s">
        <v>113</v>
      </c>
      <c r="F13" s="22" t="e">
        <f>+F6/('Balance MN'!F7+'Balance ME'!F7)</f>
        <v>#VALUE!</v>
      </c>
      <c r="G13" s="22" t="e">
        <f>+G6/('Balance MN'!G7+'Balance ME'!G7)</f>
        <v>#VALUE!</v>
      </c>
      <c r="H13" s="320"/>
      <c r="I13" s="320"/>
      <c r="J13" s="320"/>
      <c r="K13" s="320"/>
      <c r="L13" s="320"/>
      <c r="M13" s="320"/>
    </row>
    <row r="14" spans="1:13" x14ac:dyDescent="0.3">
      <c r="A14" s="93" t="s">
        <v>184</v>
      </c>
      <c r="B14" s="16" t="e">
        <f>+B11*B13</f>
        <v>#VALUE!</v>
      </c>
      <c r="C14" s="16" t="e">
        <f>+C11*C13</f>
        <v>#VALUE!</v>
      </c>
      <c r="D14" s="16" t="e">
        <f>+D11*D13</f>
        <v>#VALUE!</v>
      </c>
      <c r="E14" s="93" t="s">
        <v>185</v>
      </c>
      <c r="F14" s="159" t="s">
        <v>392</v>
      </c>
      <c r="G14" s="159" t="s">
        <v>392</v>
      </c>
      <c r="H14" s="320"/>
      <c r="I14" s="320"/>
      <c r="J14" s="320"/>
      <c r="K14" s="320"/>
      <c r="L14" s="320"/>
      <c r="M14" s="320"/>
    </row>
    <row r="15" spans="1:13" x14ac:dyDescent="0.3">
      <c r="A15" s="93" t="s">
        <v>114</v>
      </c>
      <c r="B15" s="10" t="e">
        <f>+ABS(B6-B8-B14)</f>
        <v>#VALUE!</v>
      </c>
      <c r="C15" s="10" t="e">
        <f>+ABS(C6-C8-C14)</f>
        <v>#VALUE!</v>
      </c>
      <c r="D15" s="10" t="e">
        <f>+ABS(D6-D8-D14)</f>
        <v>#VALUE!</v>
      </c>
      <c r="E15" s="93" t="s">
        <v>114</v>
      </c>
      <c r="F15" s="10" t="e">
        <f>+ABS(F6-F8-F14)</f>
        <v>#VALUE!</v>
      </c>
      <c r="G15" s="10" t="e">
        <f>+ABS(G6-G8-G14)</f>
        <v>#VALUE!</v>
      </c>
      <c r="H15" s="324"/>
      <c r="I15" s="325"/>
      <c r="J15" s="325"/>
      <c r="K15" s="325"/>
      <c r="L15" s="325"/>
      <c r="M15" s="326"/>
    </row>
    <row r="16" spans="1:13" x14ac:dyDescent="0.3">
      <c r="A16" s="93" t="s">
        <v>115</v>
      </c>
      <c r="B16" s="23">
        <v>1</v>
      </c>
      <c r="C16" s="23">
        <v>1</v>
      </c>
      <c r="D16" s="23">
        <v>1</v>
      </c>
      <c r="E16" s="93" t="s">
        <v>115</v>
      </c>
      <c r="F16" s="23">
        <v>1.2</v>
      </c>
      <c r="G16" s="23">
        <v>1.2</v>
      </c>
      <c r="H16" s="327"/>
      <c r="I16" s="328"/>
      <c r="J16" s="328"/>
      <c r="K16" s="328"/>
      <c r="L16" s="328"/>
      <c r="M16" s="329"/>
    </row>
    <row r="17" spans="1:13" ht="18" x14ac:dyDescent="0.35">
      <c r="A17" s="96" t="s">
        <v>156</v>
      </c>
      <c r="B17" s="95" t="e">
        <f>+B15*10%*B16</f>
        <v>#VALUE!</v>
      </c>
      <c r="C17" s="95" t="e">
        <f>+C15*10%*C16</f>
        <v>#VALUE!</v>
      </c>
      <c r="D17" s="95" t="e">
        <f>+D15*10%*D16</f>
        <v>#VALUE!</v>
      </c>
      <c r="E17" s="96" t="s">
        <v>156</v>
      </c>
      <c r="F17" s="95" t="e">
        <f>+F15*10%*F16</f>
        <v>#VALUE!</v>
      </c>
      <c r="G17" s="95" t="e">
        <f>+G15*10%*G16</f>
        <v>#VALUE!</v>
      </c>
      <c r="H17" s="330"/>
      <c r="I17" s="331"/>
      <c r="J17" s="331"/>
      <c r="K17" s="331"/>
      <c r="L17" s="331"/>
      <c r="M17" s="332"/>
    </row>
    <row r="18" spans="1:13" x14ac:dyDescent="0.3">
      <c r="C18" s="321" t="s">
        <v>350</v>
      </c>
      <c r="D18" s="321"/>
      <c r="E18" s="321"/>
      <c r="F18" s="321"/>
      <c r="G18" s="321"/>
    </row>
    <row r="19" spans="1:13" x14ac:dyDescent="0.3">
      <c r="C19" s="322"/>
      <c r="D19" s="322"/>
      <c r="E19" s="322"/>
      <c r="F19" s="322"/>
      <c r="G19" s="322"/>
    </row>
    <row r="20" spans="1:13" x14ac:dyDescent="0.3">
      <c r="C20" s="322"/>
      <c r="D20" s="322"/>
      <c r="E20" s="322"/>
      <c r="F20" s="322"/>
      <c r="G20" s="322"/>
    </row>
    <row r="21" spans="1:13" x14ac:dyDescent="0.3">
      <c r="C21" s="322"/>
      <c r="D21" s="322"/>
      <c r="E21" s="322"/>
      <c r="F21" s="322"/>
      <c r="G21" s="322"/>
    </row>
    <row r="22" spans="1:13" x14ac:dyDescent="0.3">
      <c r="C22" s="322"/>
      <c r="D22" s="322"/>
      <c r="E22" s="322"/>
      <c r="F22" s="322"/>
      <c r="G22" s="322"/>
    </row>
    <row r="23" spans="1:13" x14ac:dyDescent="0.3">
      <c r="C23" s="322"/>
      <c r="D23" s="322"/>
      <c r="E23" s="322"/>
      <c r="F23" s="322"/>
      <c r="G23" s="322"/>
    </row>
    <row r="24" spans="1:13" x14ac:dyDescent="0.3">
      <c r="C24" s="322"/>
      <c r="D24" s="322"/>
      <c r="E24" s="322"/>
      <c r="F24" s="322"/>
      <c r="G24" s="322"/>
    </row>
    <row r="25" spans="1:13" x14ac:dyDescent="0.3">
      <c r="C25" s="322"/>
      <c r="D25" s="322"/>
      <c r="E25" s="322"/>
      <c r="F25" s="322"/>
      <c r="G25" s="322"/>
    </row>
  </sheetData>
  <sheetProtection algorithmName="SHA-512" hashValue="83932Wjl7v2it57yt/3MM3G7O3nxnH+LP4RkYNkq3PSxG0fkwoTn1FRZabN6+jp+ovnIGRvP7hF0n1mE9nBfnw==" saltValue="ac0yYQAtdhtRPypbY2Ntag==" spinCount="100000" sheet="1" selectLockedCells="1"/>
  <mergeCells count="12">
    <mergeCell ref="C18:G25"/>
    <mergeCell ref="A5:G5"/>
    <mergeCell ref="H5:M11"/>
    <mergeCell ref="H12:M14"/>
    <mergeCell ref="H15:M17"/>
    <mergeCell ref="A1:M1"/>
    <mergeCell ref="A2:A3"/>
    <mergeCell ref="C2:D2"/>
    <mergeCell ref="E2:E3"/>
    <mergeCell ref="F2:G2"/>
    <mergeCell ref="H2:M4"/>
    <mergeCell ref="A4:G4"/>
  </mergeCells>
  <pageMargins left="0.7" right="0.7" top="0.75" bottom="0.75" header="0.3" footer="0.3"/>
  <pageSetup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B07F-2CA1-4671-9C96-D672D502720E}">
  <dimension ref="A1:M12"/>
  <sheetViews>
    <sheetView zoomScale="85" zoomScaleNormal="85" workbookViewId="0">
      <selection activeCell="G5" sqref="G5:M6"/>
    </sheetView>
  </sheetViews>
  <sheetFormatPr baseColWidth="10" defaultRowHeight="14.4" x14ac:dyDescent="0.3"/>
  <cols>
    <col min="1" max="1" width="46.77734375" style="1" bestFit="1" customWidth="1"/>
    <col min="2" max="6" width="15.109375" style="1" customWidth="1"/>
    <col min="7" max="16384" width="11.5546875" style="1"/>
  </cols>
  <sheetData>
    <row r="1" spans="1:13" ht="25.8" x14ac:dyDescent="0.5">
      <c r="A1" s="274" t="s">
        <v>237</v>
      </c>
      <c r="B1" s="274"/>
      <c r="C1" s="274"/>
      <c r="D1" s="274"/>
      <c r="E1" s="274"/>
      <c r="F1" s="274"/>
      <c r="G1" s="274"/>
      <c r="H1" s="274"/>
      <c r="I1" s="274"/>
      <c r="J1" s="274"/>
      <c r="K1" s="274"/>
      <c r="L1" s="274"/>
      <c r="M1" s="274"/>
    </row>
    <row r="2" spans="1:13" ht="28.8" x14ac:dyDescent="0.3">
      <c r="A2" s="268" t="s">
        <v>19</v>
      </c>
      <c r="B2" s="8" t="s">
        <v>6</v>
      </c>
      <c r="C2" s="269" t="s">
        <v>7</v>
      </c>
      <c r="D2" s="269"/>
      <c r="E2" s="269"/>
      <c r="F2" s="269"/>
      <c r="G2" s="333" t="s">
        <v>238</v>
      </c>
      <c r="H2" s="333"/>
      <c r="I2" s="333"/>
      <c r="J2" s="333"/>
      <c r="K2" s="333"/>
      <c r="L2" s="333"/>
      <c r="M2" s="333"/>
    </row>
    <row r="3" spans="1:13" x14ac:dyDescent="0.3">
      <c r="A3" s="268"/>
      <c r="B3" s="7">
        <v>2023</v>
      </c>
      <c r="C3" s="21">
        <v>2024</v>
      </c>
      <c r="D3" s="21">
        <v>2025</v>
      </c>
      <c r="E3" s="21">
        <v>2026</v>
      </c>
      <c r="F3" s="21">
        <v>2027</v>
      </c>
      <c r="G3" s="333"/>
      <c r="H3" s="333"/>
      <c r="I3" s="333"/>
      <c r="J3" s="333"/>
      <c r="K3" s="333"/>
      <c r="L3" s="333"/>
      <c r="M3" s="333"/>
    </row>
    <row r="4" spans="1:13" ht="18" x14ac:dyDescent="0.35">
      <c r="A4" s="188" t="s">
        <v>150</v>
      </c>
      <c r="B4" s="188"/>
      <c r="C4" s="188"/>
      <c r="D4" s="188"/>
      <c r="E4" s="188"/>
      <c r="F4" s="188"/>
      <c r="G4" s="333"/>
      <c r="H4" s="333"/>
      <c r="I4" s="333"/>
      <c r="J4" s="333"/>
      <c r="K4" s="333"/>
      <c r="L4" s="333"/>
      <c r="M4" s="333"/>
    </row>
    <row r="5" spans="1:13" ht="21" x14ac:dyDescent="0.4">
      <c r="A5" s="79" t="s">
        <v>364</v>
      </c>
      <c r="B5" s="144" t="s">
        <v>392</v>
      </c>
      <c r="C5" s="144" t="s">
        <v>392</v>
      </c>
      <c r="D5" s="144" t="s">
        <v>392</v>
      </c>
      <c r="E5" s="144" t="s">
        <v>392</v>
      </c>
      <c r="F5" s="144" t="s">
        <v>392</v>
      </c>
      <c r="G5" s="335"/>
      <c r="H5" s="335"/>
      <c r="I5" s="335"/>
      <c r="J5" s="335"/>
      <c r="K5" s="335"/>
      <c r="L5" s="335"/>
      <c r="M5" s="335"/>
    </row>
    <row r="6" spans="1:13" ht="21" x14ac:dyDescent="0.4">
      <c r="A6" s="79" t="s">
        <v>186</v>
      </c>
      <c r="B6" s="80" t="e">
        <f>+B5*0.15</f>
        <v>#VALUE!</v>
      </c>
      <c r="C6" s="80" t="e">
        <f>+C5*0.15</f>
        <v>#VALUE!</v>
      </c>
      <c r="D6" s="80" t="e">
        <f>+D5*0.15</f>
        <v>#VALUE!</v>
      </c>
      <c r="E6" s="80" t="e">
        <f>+E5*0.15</f>
        <v>#VALUE!</v>
      </c>
      <c r="F6" s="80" t="e">
        <f>+F5*0.15</f>
        <v>#VALUE!</v>
      </c>
      <c r="G6" s="335"/>
      <c r="H6" s="335"/>
      <c r="I6" s="335"/>
      <c r="J6" s="335"/>
      <c r="K6" s="335"/>
      <c r="L6" s="335"/>
      <c r="M6" s="335"/>
    </row>
    <row r="7" spans="1:13" x14ac:dyDescent="0.3">
      <c r="B7" s="334" t="s">
        <v>351</v>
      </c>
      <c r="C7" s="334"/>
      <c r="D7" s="334"/>
      <c r="E7" s="334"/>
      <c r="F7" s="334"/>
      <c r="G7" s="334"/>
      <c r="H7" s="334"/>
    </row>
    <row r="8" spans="1:13" x14ac:dyDescent="0.3">
      <c r="B8" s="179"/>
      <c r="C8" s="179"/>
      <c r="D8" s="179"/>
      <c r="E8" s="179"/>
      <c r="F8" s="179"/>
      <c r="G8" s="179"/>
      <c r="H8" s="179"/>
    </row>
    <row r="9" spans="1:13" x14ac:dyDescent="0.3">
      <c r="B9" s="179"/>
      <c r="C9" s="179"/>
      <c r="D9" s="179"/>
      <c r="E9" s="179"/>
      <c r="F9" s="179"/>
      <c r="G9" s="179"/>
      <c r="H9" s="179"/>
    </row>
    <row r="10" spans="1:13" x14ac:dyDescent="0.3">
      <c r="B10" s="179"/>
      <c r="C10" s="179"/>
      <c r="D10" s="179"/>
      <c r="E10" s="179"/>
      <c r="F10" s="179"/>
      <c r="G10" s="179"/>
      <c r="H10" s="179"/>
    </row>
    <row r="11" spans="1:13" x14ac:dyDescent="0.3">
      <c r="B11" s="179"/>
      <c r="C11" s="179"/>
      <c r="D11" s="179"/>
      <c r="E11" s="179"/>
      <c r="F11" s="179"/>
      <c r="G11" s="179"/>
      <c r="H11" s="179"/>
    </row>
    <row r="12" spans="1:13" x14ac:dyDescent="0.3">
      <c r="B12" s="179"/>
      <c r="C12" s="179"/>
      <c r="D12" s="179"/>
      <c r="E12" s="179"/>
      <c r="F12" s="179"/>
      <c r="G12" s="179"/>
      <c r="H12" s="179"/>
    </row>
  </sheetData>
  <sheetProtection algorithmName="SHA-512" hashValue="+jdsjLdYZ/YXQoL0e948IX+8Nw6pPjVABw6oS4m3P9UTPy830tzjwTmUz6wCFasy9wbB82O93q/4zxDHautg+w==" saltValue="CWYvpYJX0YGVsrtHLsFLuw==" spinCount="100000" sheet="1" objects="1" scenarios="1" selectLockedCells="1"/>
  <mergeCells count="7">
    <mergeCell ref="A1:M1"/>
    <mergeCell ref="G2:M4"/>
    <mergeCell ref="B7:H12"/>
    <mergeCell ref="G5:M6"/>
    <mergeCell ref="A2:A3"/>
    <mergeCell ref="C2:F2"/>
    <mergeCell ref="A4:F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4BBF-738B-4A0B-BF76-F220C5B5A903}">
  <dimension ref="A1:N39"/>
  <sheetViews>
    <sheetView zoomScale="85" zoomScaleNormal="85" workbookViewId="0">
      <selection activeCell="G7" sqref="G7"/>
    </sheetView>
  </sheetViews>
  <sheetFormatPr baseColWidth="10" defaultRowHeight="14.4" x14ac:dyDescent="0.3"/>
  <cols>
    <col min="1" max="1" width="54.77734375" style="1" customWidth="1"/>
    <col min="2" max="6" width="13.88671875" style="1" customWidth="1"/>
    <col min="7" max="7" width="12.44140625" style="1" customWidth="1"/>
    <col min="8" max="8" width="19.5546875" style="1" customWidth="1"/>
    <col min="9" max="16384" width="11.5546875" style="1"/>
  </cols>
  <sheetData>
    <row r="1" spans="1:11" ht="21" x14ac:dyDescent="0.4">
      <c r="A1" s="349" t="s">
        <v>158</v>
      </c>
      <c r="B1" s="349"/>
      <c r="C1" s="349"/>
      <c r="D1" s="349"/>
      <c r="E1" s="349"/>
      <c r="F1" s="349"/>
      <c r="G1" s="349"/>
      <c r="H1" s="255" t="s">
        <v>197</v>
      </c>
      <c r="I1" s="255"/>
      <c r="J1" s="255"/>
      <c r="K1" s="255"/>
    </row>
    <row r="2" spans="1:11" x14ac:dyDescent="0.3">
      <c r="A2" s="348" t="s">
        <v>116</v>
      </c>
      <c r="B2" s="348"/>
      <c r="C2" s="348"/>
      <c r="D2" s="348"/>
      <c r="E2" s="348"/>
      <c r="F2" s="348"/>
      <c r="G2" s="333" t="s">
        <v>141</v>
      </c>
      <c r="H2" s="255"/>
      <c r="I2" s="255"/>
      <c r="J2" s="255"/>
      <c r="K2" s="255"/>
    </row>
    <row r="3" spans="1:11" x14ac:dyDescent="0.3">
      <c r="A3" s="348" t="s">
        <v>118</v>
      </c>
      <c r="B3" s="348"/>
      <c r="C3" s="348"/>
      <c r="D3" s="348"/>
      <c r="E3" s="348"/>
      <c r="F3" s="348"/>
      <c r="G3" s="333"/>
      <c r="H3" s="255"/>
      <c r="I3" s="255"/>
      <c r="J3" s="255"/>
      <c r="K3" s="255"/>
    </row>
    <row r="4" spans="1:11" x14ac:dyDescent="0.3">
      <c r="A4" s="350" t="s">
        <v>146</v>
      </c>
      <c r="B4" s="351"/>
      <c r="C4" s="351"/>
      <c r="D4" s="351"/>
      <c r="E4" s="351"/>
      <c r="F4" s="352"/>
      <c r="G4" s="333"/>
      <c r="H4" s="255"/>
      <c r="I4" s="255"/>
      <c r="J4" s="255"/>
      <c r="K4" s="255"/>
    </row>
    <row r="5" spans="1:11" x14ac:dyDescent="0.3">
      <c r="A5" s="37" t="s">
        <v>112</v>
      </c>
      <c r="B5" s="39">
        <v>2023</v>
      </c>
      <c r="C5" s="39">
        <v>2024</v>
      </c>
      <c r="D5" s="39">
        <v>2025</v>
      </c>
      <c r="E5" s="39">
        <v>2026</v>
      </c>
      <c r="F5" s="39">
        <v>2027</v>
      </c>
      <c r="G5" s="333"/>
      <c r="H5" s="255"/>
      <c r="I5" s="255"/>
      <c r="J5" s="255"/>
      <c r="K5" s="255"/>
    </row>
    <row r="6" spans="1:11" x14ac:dyDescent="0.3">
      <c r="A6" s="18" t="s">
        <v>117</v>
      </c>
      <c r="B6" s="5" t="e">
        <f>+'Capital base'!B13+'Capital base'!B12</f>
        <v>#VALUE!</v>
      </c>
      <c r="C6" s="5" t="e">
        <f>+'Capital base'!C13+'Capital base'!C12</f>
        <v>#VALUE!</v>
      </c>
      <c r="D6" s="5" t="e">
        <f>+'Capital base'!E21+'Capital base'!E11+'Capital base'!E14+'Capital base'!E19</f>
        <v>#VALUE!</v>
      </c>
      <c r="E6" s="5" t="e">
        <f>+'Capital base'!F21+'Capital base'!F11+'Capital base'!F14+'Capital base'!F19</f>
        <v>#VALUE!</v>
      </c>
      <c r="F6" s="5" t="e">
        <f>+'Capital base'!G21+'Capital base'!G11+'Capital base'!G14+'Capital base'!G19</f>
        <v>#VALUE!</v>
      </c>
      <c r="G6" s="97">
        <v>1</v>
      </c>
      <c r="H6" s="335"/>
      <c r="I6" s="335"/>
      <c r="J6" s="335"/>
      <c r="K6" s="335"/>
    </row>
    <row r="7" spans="1:11" x14ac:dyDescent="0.3">
      <c r="A7" s="18" t="s">
        <v>119</v>
      </c>
      <c r="B7" s="5" t="e">
        <f>+'Balance MN'!C63+'Balance ME'!C82</f>
        <v>#VALUE!</v>
      </c>
      <c r="C7" s="5" t="e">
        <f>+'Balance MN'!D63+'Balance ME'!D82</f>
        <v>#VALUE!</v>
      </c>
      <c r="D7" s="5" t="e">
        <f>+'Balance MN'!E63+'Balance ME'!E82</f>
        <v>#VALUE!</v>
      </c>
      <c r="E7" s="5" t="e">
        <f>+'Balance MN'!F63+'Balance ME'!F82</f>
        <v>#VALUE!</v>
      </c>
      <c r="F7" s="5" t="e">
        <f>+'Balance MN'!G63+'Balance ME'!G82</f>
        <v>#VALUE!</v>
      </c>
      <c r="G7" s="160" t="s">
        <v>392</v>
      </c>
      <c r="H7" s="335"/>
      <c r="I7" s="335"/>
      <c r="J7" s="335"/>
      <c r="K7" s="335"/>
    </row>
    <row r="8" spans="1:11" x14ac:dyDescent="0.3">
      <c r="A8" s="18" t="s">
        <v>120</v>
      </c>
      <c r="B8" s="5" t="e">
        <f>+'Balance MN'!C64+'Balance ME'!C83</f>
        <v>#VALUE!</v>
      </c>
      <c r="C8" s="5" t="e">
        <f>+'Balance MN'!D64+'Balance ME'!D83</f>
        <v>#VALUE!</v>
      </c>
      <c r="D8" s="5" t="e">
        <f>+'Balance MN'!E64+'Balance ME'!E83</f>
        <v>#VALUE!</v>
      </c>
      <c r="E8" s="5" t="e">
        <f>+'Balance MN'!F64+'Balance ME'!F83</f>
        <v>#VALUE!</v>
      </c>
      <c r="F8" s="5" t="e">
        <f>+'Balance MN'!G64+'Balance ME'!G83</f>
        <v>#VALUE!</v>
      </c>
      <c r="G8" s="160" t="s">
        <v>392</v>
      </c>
      <c r="H8" s="335"/>
      <c r="I8" s="335"/>
      <c r="J8" s="335"/>
      <c r="K8" s="335"/>
    </row>
    <row r="9" spans="1:11" x14ac:dyDescent="0.3">
      <c r="A9" s="18" t="s">
        <v>121</v>
      </c>
      <c r="B9" s="5" t="e">
        <f>+'Balance MN'!C65+'Balance ME'!C84</f>
        <v>#VALUE!</v>
      </c>
      <c r="C9" s="5" t="e">
        <f>+'Balance MN'!D65+'Balance ME'!D84</f>
        <v>#VALUE!</v>
      </c>
      <c r="D9" s="5" t="e">
        <f>+'Balance MN'!E65+'Balance ME'!E84</f>
        <v>#VALUE!</v>
      </c>
      <c r="E9" s="5" t="e">
        <f>+'Balance MN'!F65+'Balance ME'!F84</f>
        <v>#VALUE!</v>
      </c>
      <c r="F9" s="5" t="e">
        <f>+'Balance MN'!G65+'Balance ME'!G84</f>
        <v>#VALUE!</v>
      </c>
      <c r="G9" s="160" t="s">
        <v>392</v>
      </c>
      <c r="H9" s="335"/>
      <c r="I9" s="335"/>
      <c r="J9" s="335"/>
      <c r="K9" s="335"/>
    </row>
    <row r="10" spans="1:11" x14ac:dyDescent="0.3">
      <c r="A10" s="18" t="s">
        <v>122</v>
      </c>
      <c r="B10" s="5" t="e">
        <f>+'Balance MN'!C67+'Balance ME'!C86</f>
        <v>#VALUE!</v>
      </c>
      <c r="C10" s="5" t="e">
        <f>+'Balance MN'!D67+'Balance ME'!D86</f>
        <v>#VALUE!</v>
      </c>
      <c r="D10" s="5" t="e">
        <f>+'Balance MN'!E67+'Balance ME'!E86</f>
        <v>#VALUE!</v>
      </c>
      <c r="E10" s="5" t="e">
        <f>+'Balance MN'!F67+'Balance ME'!F86</f>
        <v>#VALUE!</v>
      </c>
      <c r="F10" s="5" t="e">
        <f>+'Balance MN'!G67+'Balance ME'!G86</f>
        <v>#VALUE!</v>
      </c>
      <c r="G10" s="97">
        <v>0</v>
      </c>
      <c r="H10" s="335"/>
      <c r="I10" s="335"/>
      <c r="J10" s="335"/>
      <c r="K10" s="335"/>
    </row>
    <row r="11" spans="1:11" x14ac:dyDescent="0.3">
      <c r="A11" s="18" t="s">
        <v>123</v>
      </c>
      <c r="B11" s="5" t="e">
        <f>+'Balance MN'!C68+'Balance ME'!C87</f>
        <v>#VALUE!</v>
      </c>
      <c r="C11" s="5" t="e">
        <f>+'Balance MN'!D68+'Balance ME'!D87</f>
        <v>#VALUE!</v>
      </c>
      <c r="D11" s="5" t="e">
        <f>+'Balance MN'!E68+'Balance ME'!E87</f>
        <v>#VALUE!</v>
      </c>
      <c r="E11" s="5" t="e">
        <f>+'Balance MN'!F68+'Balance ME'!F87</f>
        <v>#VALUE!</v>
      </c>
      <c r="F11" s="5" t="e">
        <f>+'Balance MN'!G68+'Balance ME'!G87</f>
        <v>#VALUE!</v>
      </c>
      <c r="G11" s="160" t="s">
        <v>392</v>
      </c>
      <c r="H11" s="335"/>
      <c r="I11" s="335"/>
      <c r="J11" s="335"/>
      <c r="K11" s="335"/>
    </row>
    <row r="12" spans="1:11" x14ac:dyDescent="0.3">
      <c r="A12" s="18" t="s">
        <v>124</v>
      </c>
      <c r="B12" s="5" t="e">
        <f>+'Balance MN'!C69+'Balance ME'!C88</f>
        <v>#VALUE!</v>
      </c>
      <c r="C12" s="5" t="e">
        <f>+'Balance MN'!D69+'Balance ME'!D88</f>
        <v>#VALUE!</v>
      </c>
      <c r="D12" s="5" t="e">
        <f>+'Balance MN'!E69+'Balance ME'!E88</f>
        <v>#VALUE!</v>
      </c>
      <c r="E12" s="5" t="e">
        <f>+'Balance MN'!F69+'Balance ME'!F88</f>
        <v>#VALUE!</v>
      </c>
      <c r="F12" s="5" t="e">
        <f>+'Balance MN'!G69+'Balance ME'!G88</f>
        <v>#VALUE!</v>
      </c>
      <c r="G12" s="97">
        <v>1</v>
      </c>
      <c r="H12" s="335"/>
      <c r="I12" s="335"/>
      <c r="J12" s="335"/>
      <c r="K12" s="335"/>
    </row>
    <row r="13" spans="1:11" x14ac:dyDescent="0.3">
      <c r="A13" s="18" t="s">
        <v>126</v>
      </c>
      <c r="B13" s="5" t="e">
        <f>+'Balance MN'!C71+'Balance ME'!C90</f>
        <v>#VALUE!</v>
      </c>
      <c r="C13" s="5" t="e">
        <f>+'Balance MN'!D71+'Balance ME'!D90</f>
        <v>#VALUE!</v>
      </c>
      <c r="D13" s="5" t="e">
        <f>+'Balance MN'!E71+'Balance ME'!E90</f>
        <v>#VALUE!</v>
      </c>
      <c r="E13" s="5" t="e">
        <f>+'Balance MN'!F71+'Balance ME'!F90</f>
        <v>#VALUE!</v>
      </c>
      <c r="F13" s="5" t="e">
        <f>+'Balance MN'!G71+'Balance ME'!G90</f>
        <v>#VALUE!</v>
      </c>
      <c r="G13" s="97">
        <v>0.5</v>
      </c>
      <c r="H13" s="335"/>
      <c r="I13" s="335"/>
      <c r="J13" s="335"/>
      <c r="K13" s="335"/>
    </row>
    <row r="14" spans="1:11" x14ac:dyDescent="0.3">
      <c r="A14" s="18" t="s">
        <v>127</v>
      </c>
      <c r="B14" s="5" t="e">
        <f>+'Balance MN'!C72+'Balance ME'!C91</f>
        <v>#VALUE!</v>
      </c>
      <c r="C14" s="5" t="e">
        <f>+'Balance MN'!D72+'Balance ME'!D91</f>
        <v>#VALUE!</v>
      </c>
      <c r="D14" s="5" t="e">
        <f>+'Balance MN'!E72+'Balance ME'!E91</f>
        <v>#VALUE!</v>
      </c>
      <c r="E14" s="5" t="e">
        <f>+'Balance MN'!F72+'Balance ME'!F91</f>
        <v>#VALUE!</v>
      </c>
      <c r="F14" s="5" t="e">
        <f>+'Balance MN'!G72+'Balance ME'!G91</f>
        <v>#VALUE!</v>
      </c>
      <c r="G14" s="97">
        <v>0.5</v>
      </c>
      <c r="H14" s="335"/>
      <c r="I14" s="335"/>
      <c r="J14" s="335"/>
      <c r="K14" s="335"/>
    </row>
    <row r="15" spans="1:11" x14ac:dyDescent="0.3">
      <c r="A15" s="18" t="s">
        <v>128</v>
      </c>
      <c r="B15" s="5" t="e">
        <f>+'Balance MN'!C73+'Balance ME'!C92</f>
        <v>#VALUE!</v>
      </c>
      <c r="C15" s="5" t="e">
        <f>+'Balance MN'!D73+'Balance ME'!D92</f>
        <v>#VALUE!</v>
      </c>
      <c r="D15" s="5" t="e">
        <f>+'Balance MN'!E73+'Balance ME'!E92</f>
        <v>#VALUE!</v>
      </c>
      <c r="E15" s="5" t="e">
        <f>+'Balance MN'!F73+'Balance ME'!F92</f>
        <v>#VALUE!</v>
      </c>
      <c r="F15" s="5" t="e">
        <f>+'Balance MN'!G73+'Balance ME'!G92</f>
        <v>#VALUE!</v>
      </c>
      <c r="G15" s="97">
        <v>1</v>
      </c>
      <c r="H15" s="335"/>
      <c r="I15" s="335"/>
      <c r="J15" s="335"/>
      <c r="K15" s="335"/>
    </row>
    <row r="16" spans="1:11" x14ac:dyDescent="0.3">
      <c r="A16" s="18" t="s">
        <v>48</v>
      </c>
      <c r="B16" s="5" t="e">
        <f>+'Balance MN'!C74+'Balance ME'!C93</f>
        <v>#VALUE!</v>
      </c>
      <c r="C16" s="5" t="e">
        <f>+'Balance MN'!D74+'Balance ME'!D93</f>
        <v>#VALUE!</v>
      </c>
      <c r="D16" s="5" t="e">
        <f>+'Balance MN'!E74+'Balance ME'!E93</f>
        <v>#VALUE!</v>
      </c>
      <c r="E16" s="5" t="e">
        <f>+'Balance MN'!F74+'Balance ME'!F93</f>
        <v>#VALUE!</v>
      </c>
      <c r="F16" s="5" t="e">
        <f>+'Balance MN'!G74+'Balance ME'!G93</f>
        <v>#VALUE!</v>
      </c>
      <c r="G16" s="97">
        <v>0.5</v>
      </c>
      <c r="H16" s="335"/>
      <c r="I16" s="335"/>
      <c r="J16" s="335"/>
      <c r="K16" s="335"/>
    </row>
    <row r="17" spans="1:14" x14ac:dyDescent="0.3">
      <c r="A17" s="18" t="s">
        <v>129</v>
      </c>
      <c r="B17" s="3" t="e">
        <f>+'Balance MN'!C75+'Balance ME'!C94</f>
        <v>#VALUE!</v>
      </c>
      <c r="C17" s="3" t="e">
        <f>+'Balance MN'!D75+'Balance ME'!D94</f>
        <v>#VALUE!</v>
      </c>
      <c r="D17" s="3" t="e">
        <f>+'Balance MN'!E75+'Balance ME'!E94</f>
        <v>#VALUE!</v>
      </c>
      <c r="E17" s="3" t="e">
        <f>+'Balance MN'!F75+'Balance ME'!F94</f>
        <v>#VALUE!</v>
      </c>
      <c r="F17" s="3" t="e">
        <f>+'Balance MN'!G75+'Balance ME'!G94</f>
        <v>#VALUE!</v>
      </c>
      <c r="G17" s="97">
        <v>0</v>
      </c>
      <c r="H17" s="335"/>
      <c r="I17" s="335"/>
      <c r="J17" s="335"/>
      <c r="K17" s="335"/>
    </row>
    <row r="18" spans="1:14" x14ac:dyDescent="0.3">
      <c r="A18" s="18" t="s">
        <v>137</v>
      </c>
      <c r="B18" s="19" t="e">
        <f>+SUM(B7:B17)</f>
        <v>#VALUE!</v>
      </c>
      <c r="C18" s="19" t="e">
        <f t="shared" ref="C18:F18" si="0">+SUM(C7:C17)</f>
        <v>#VALUE!</v>
      </c>
      <c r="D18" s="19" t="e">
        <f t="shared" si="0"/>
        <v>#VALUE!</v>
      </c>
      <c r="E18" s="19" t="e">
        <f t="shared" si="0"/>
        <v>#VALUE!</v>
      </c>
      <c r="F18" s="19" t="e">
        <f t="shared" si="0"/>
        <v>#VALUE!</v>
      </c>
      <c r="G18" s="341"/>
      <c r="H18" s="344" t="s">
        <v>352</v>
      </c>
      <c r="I18" s="345"/>
      <c r="J18" s="345"/>
      <c r="K18" s="345"/>
    </row>
    <row r="19" spans="1:14" x14ac:dyDescent="0.3">
      <c r="A19" s="348" t="s">
        <v>145</v>
      </c>
      <c r="B19" s="348"/>
      <c r="C19" s="348"/>
      <c r="D19" s="348"/>
      <c r="E19" s="348"/>
      <c r="F19" s="348"/>
      <c r="G19" s="342"/>
      <c r="H19" s="346"/>
      <c r="I19" s="347"/>
      <c r="J19" s="347"/>
      <c r="K19" s="347"/>
    </row>
    <row r="20" spans="1:14" x14ac:dyDescent="0.3">
      <c r="A20" s="348" t="s">
        <v>118</v>
      </c>
      <c r="B20" s="348"/>
      <c r="C20" s="348"/>
      <c r="D20" s="348"/>
      <c r="E20" s="348"/>
      <c r="F20" s="348"/>
      <c r="G20" s="342"/>
      <c r="H20" s="346"/>
      <c r="I20" s="347"/>
      <c r="J20" s="347"/>
      <c r="K20" s="347"/>
    </row>
    <row r="21" spans="1:14" x14ac:dyDescent="0.3">
      <c r="A21" s="350" t="s">
        <v>109</v>
      </c>
      <c r="B21" s="351"/>
      <c r="C21" s="351"/>
      <c r="D21" s="351"/>
      <c r="E21" s="351"/>
      <c r="F21" s="352"/>
      <c r="G21" s="343"/>
      <c r="H21" s="346"/>
      <c r="I21" s="347"/>
      <c r="J21" s="347"/>
      <c r="K21" s="347"/>
      <c r="L21" s="108"/>
      <c r="M21" s="108"/>
      <c r="N21" s="108"/>
    </row>
    <row r="22" spans="1:14" x14ac:dyDescent="0.3">
      <c r="A22" s="18" t="s">
        <v>130</v>
      </c>
      <c r="B22" s="5" t="e">
        <f>+'Balance MN'!C11+'Balance MN'!C10+'Balance ME'!C11+'Balance ME'!C10+'Balance MN'!C23+'Balance MN'!C30+'Balance MN'!C22+'Balance MN'!C29+'Balance ME'!C23+'Balance ME'!C30+'Balance ME'!C29+'Balance ME'!C22+'Balance MN'!C15+'Balance MN'!C16+'Balance MN'!C19+'Balance MN'!C20+'Balance MN'!C26+'Balance MN'!C27+'Balance ME'!C15+'Balance ME'!C16+'Balance ME'!C19+'Balance ME'!C20+'Balance ME'!C26+'Balance ME'!C27</f>
        <v>#VALUE!</v>
      </c>
      <c r="C22" s="5" t="e">
        <f>+'Balance MN'!D11+'Balance MN'!D10+'Balance ME'!D11+'Balance ME'!D10+'Balance MN'!D23+'Balance MN'!D30+'Balance MN'!D22+'Balance MN'!D29+'Balance ME'!D23+'Balance ME'!D30+'Balance ME'!D29+'Balance ME'!D22+'Balance MN'!D15+'Balance MN'!D16+'Balance MN'!D19+'Balance MN'!D20+'Balance MN'!D26+'Balance MN'!D27+'Balance ME'!D15+'Balance ME'!D16+'Balance ME'!D19+'Balance ME'!D20+'Balance ME'!D26+'Balance ME'!D27</f>
        <v>#VALUE!</v>
      </c>
      <c r="D22" s="5" t="e">
        <f>+'Balance MN'!E11+'Balance MN'!E10+'Balance ME'!E11+'Balance ME'!E10+'Balance MN'!E23+'Balance MN'!E30+'Balance MN'!E22+'Balance MN'!E29+'Balance ME'!E23+'Balance ME'!E30+'Balance ME'!E29+'Balance ME'!E22+'Balance MN'!E15+'Balance MN'!E16+'Balance MN'!E19+'Balance MN'!E20+'Balance MN'!E26+'Balance MN'!E27+'Balance ME'!E15+'Balance ME'!E16+'Balance ME'!E19+'Balance ME'!E20+'Balance ME'!E26+'Balance ME'!E27</f>
        <v>#VALUE!</v>
      </c>
      <c r="E22" s="5" t="e">
        <f>+'Balance MN'!F11+'Balance MN'!F10+'Balance ME'!F11+'Balance ME'!F10+'Balance MN'!F23+'Balance MN'!F30+'Balance MN'!F22+'Balance MN'!F29+'Balance ME'!F23+'Balance ME'!F30+'Balance ME'!F29+'Balance ME'!F22+'Balance MN'!F15+'Balance MN'!F16+'Balance MN'!F19+'Balance MN'!F20+'Balance MN'!F26+'Balance MN'!F27+'Balance ME'!F15+'Balance ME'!F16+'Balance ME'!F19+'Balance ME'!F20+'Balance ME'!F26+'Balance ME'!F27</f>
        <v>#VALUE!</v>
      </c>
      <c r="F22" s="5" t="e">
        <f>+'Balance MN'!G11+'Balance MN'!G10+'Balance ME'!G11+'Balance ME'!G10+'Balance MN'!G23+'Balance MN'!G30+'Balance MN'!G22+'Balance MN'!G29+'Balance ME'!G23+'Balance ME'!G30+'Balance ME'!G29+'Balance ME'!G22+'Balance MN'!G15+'Balance MN'!G16+'Balance MN'!G19+'Balance MN'!G20+'Balance MN'!G26+'Balance MN'!G27+'Balance ME'!G15+'Balance ME'!G16+'Balance ME'!G19+'Balance ME'!G20+'Balance ME'!G26+'Balance ME'!G27</f>
        <v>#VALUE!</v>
      </c>
      <c r="G22" s="160" t="s">
        <v>392</v>
      </c>
      <c r="H22" s="346"/>
      <c r="I22" s="347"/>
      <c r="J22" s="347"/>
      <c r="K22" s="347"/>
      <c r="L22" s="12"/>
      <c r="M22" s="12"/>
    </row>
    <row r="23" spans="1:14" x14ac:dyDescent="0.3">
      <c r="A23" s="18" t="s">
        <v>132</v>
      </c>
      <c r="B23" s="5" t="e">
        <f>+'Balance MN'!C12+'Balance ME'!C12</f>
        <v>#VALUE!</v>
      </c>
      <c r="C23" s="5" t="e">
        <f>+'Balance MN'!D12+'Balance ME'!D12</f>
        <v>#VALUE!</v>
      </c>
      <c r="D23" s="5" t="e">
        <f>+'Balance MN'!E12+'Balance ME'!E12</f>
        <v>#VALUE!</v>
      </c>
      <c r="E23" s="5" t="e">
        <f>+'Balance MN'!F12+'Balance ME'!F12</f>
        <v>#VALUE!</v>
      </c>
      <c r="F23" s="5" t="e">
        <f>+'Balance MN'!G12+'Balance ME'!G12</f>
        <v>#VALUE!</v>
      </c>
      <c r="G23" s="97">
        <v>0.5</v>
      </c>
      <c r="H23" s="346"/>
      <c r="I23" s="347"/>
      <c r="J23" s="347"/>
      <c r="K23" s="347"/>
    </row>
    <row r="24" spans="1:14" x14ac:dyDescent="0.3">
      <c r="A24" s="18" t="s">
        <v>133</v>
      </c>
      <c r="B24" s="5" t="e">
        <f>+'Balance MN'!C54+'Balance ME'!C68</f>
        <v>#VALUE!</v>
      </c>
      <c r="C24" s="5" t="e">
        <f>+'Balance MN'!D54+'Balance ME'!D68</f>
        <v>#VALUE!</v>
      </c>
      <c r="D24" s="5" t="e">
        <f>+'Balance MN'!E54+'Balance ME'!E68</f>
        <v>#VALUE!</v>
      </c>
      <c r="E24" s="5" t="e">
        <f>+'Balance MN'!F54+'Balance ME'!F68</f>
        <v>#VALUE!</v>
      </c>
      <c r="F24" s="5" t="e">
        <f>+'Balance MN'!G54+'Balance ME'!G68</f>
        <v>#VALUE!</v>
      </c>
      <c r="G24" s="160" t="s">
        <v>392</v>
      </c>
      <c r="H24" s="346"/>
      <c r="I24" s="347"/>
      <c r="J24" s="347"/>
      <c r="K24" s="347"/>
    </row>
    <row r="25" spans="1:14" x14ac:dyDescent="0.3">
      <c r="A25" s="18" t="s">
        <v>134</v>
      </c>
      <c r="B25" s="5" t="e">
        <f>+'Balance MN'!C50+'Balance MN'!C51+'Balance ME'!C63+'Balance ME'!C64+'Balance ME'!C51+'Balance ME'!C52</f>
        <v>#VALUE!</v>
      </c>
      <c r="C25" s="5" t="e">
        <f>+'Balance MN'!D50+'Balance MN'!D51+'Balance ME'!D63+'Balance ME'!D64+'Balance ME'!D51+'Balance ME'!D52</f>
        <v>#VALUE!</v>
      </c>
      <c r="D25" s="5" t="e">
        <f>+'Balance MN'!E50+'Balance MN'!E51+'Balance ME'!E63+'Balance ME'!E64+'Balance ME'!E51+'Balance ME'!E52</f>
        <v>#VALUE!</v>
      </c>
      <c r="E25" s="5" t="e">
        <f>+'Balance MN'!F50+'Balance MN'!F51+'Balance ME'!F63+'Balance ME'!F64+'Balance ME'!F51+'Balance ME'!F52</f>
        <v>#VALUE!</v>
      </c>
      <c r="F25" s="5" t="e">
        <f>+'Balance MN'!G50+'Balance MN'!G51+'Balance ME'!G63+'Balance ME'!G64+'Balance ME'!G51+'Balance ME'!G52</f>
        <v>#VALUE!</v>
      </c>
      <c r="G25" s="160" t="s">
        <v>392</v>
      </c>
      <c r="I25" s="108"/>
      <c r="J25" s="108"/>
      <c r="K25" s="108"/>
      <c r="L25" s="108"/>
      <c r="M25" s="108"/>
    </row>
    <row r="26" spans="1:14" x14ac:dyDescent="0.3">
      <c r="A26" s="18" t="s">
        <v>135</v>
      </c>
      <c r="B26" s="5" t="e">
        <f>+'Balance MN'!C42+'Balance MN'!C43+'Balance MN'!C44+'Balance MN'!C45+'Balance MN'!C46+'Balance MN'!C47+'Balance MN'!C48+'Balance MN'!C49+'Balance MN'!C52+'Balance MN'!C55+'Balance MN'!C56+'Balance MN'!C57+'Balance MN'!C58+'Balance ME'!C43+'Balance ME'!C44+'Balance ME'!C45+'Balance ME'!C46+'Balance ME'!C47+'Balance ME'!C48+'Balance ME'!C49+'Balance ME'!C50+'Balance ME'!C53+'Balance ME'!C55+'Balance ME'!C56+'Balance ME'!C57+'Balance ME'!C58+'Balance ME'!C59+'Balance ME'!C60+'Balance ME'!C61+'Balance ME'!C62+'Balance ME'!C65+'Balance ME'!C69+'Balance ME'!C70+'Balance ME'!C71+'Balance ME'!C72+'Balance ME'!C74+'Balance ME'!C75+'Balance ME'!C76+'Balance ME'!C77</f>
        <v>#VALUE!</v>
      </c>
      <c r="C26" s="5" t="e">
        <f>+'Balance MN'!D42+'Balance MN'!D43+'Balance MN'!D44+'Balance MN'!D45+'Balance MN'!D46+'Balance MN'!D47+'Balance MN'!D48+'Balance MN'!D49+'Balance MN'!D52+'Balance MN'!D55+'Balance MN'!D56+'Balance MN'!D57+'Balance MN'!D58+'Balance ME'!D43+'Balance ME'!D44+'Balance ME'!D45+'Balance ME'!D46+'Balance ME'!D47+'Balance ME'!D48+'Balance ME'!D49+'Balance ME'!D50+'Balance ME'!D53+'Balance ME'!D55+'Balance ME'!D56+'Balance ME'!D57+'Balance ME'!D58+'Balance ME'!D59+'Balance ME'!D60+'Balance ME'!D61+'Balance ME'!D62+'Balance ME'!D65+'Balance ME'!D69+'Balance ME'!D70+'Balance ME'!D71+'Balance ME'!D72+'Balance ME'!D74+'Balance ME'!D75+'Balance ME'!D76+'Balance ME'!D77</f>
        <v>#VALUE!</v>
      </c>
      <c r="D26" s="5" t="e">
        <f>+'Balance MN'!E42+'Balance MN'!E43+'Balance MN'!E44+'Balance MN'!E45+'Balance MN'!E46+'Balance MN'!E47+'Balance MN'!E48+'Balance MN'!E49+'Balance MN'!E52+'Balance MN'!E55+'Balance MN'!E56+'Balance MN'!E57+'Balance MN'!E58+'Balance ME'!E43+'Balance ME'!E44+'Balance ME'!E45+'Balance ME'!E46+'Balance ME'!E47+'Balance ME'!E48+'Balance ME'!E49+'Balance ME'!E50+'Balance ME'!E53+'Balance ME'!E55+'Balance ME'!E56+'Balance ME'!E57+'Balance ME'!E58+'Balance ME'!E59+'Balance ME'!E60+'Balance ME'!E61+'Balance ME'!E62+'Balance ME'!E65+'Balance ME'!E69+'Balance ME'!E70+'Balance ME'!E71+'Balance ME'!E72+'Balance ME'!E74+'Balance ME'!E75+'Balance ME'!E76+'Balance ME'!E77</f>
        <v>#VALUE!</v>
      </c>
      <c r="E26" s="5" t="e">
        <f>+'Balance MN'!F42+'Balance MN'!F43+'Balance MN'!F44+'Balance MN'!F45+'Balance MN'!F46+'Balance MN'!F47+'Balance MN'!F48+'Balance MN'!F49+'Balance MN'!F52+'Balance MN'!F55+'Balance MN'!F56+'Balance MN'!F57+'Balance MN'!F58+'Balance ME'!F43+'Balance ME'!F44+'Balance ME'!F45+'Balance ME'!F46+'Balance ME'!F47+'Balance ME'!F48+'Balance ME'!F49+'Balance ME'!F50+'Balance ME'!F53+'Balance ME'!F55+'Balance ME'!F56+'Balance ME'!F57+'Balance ME'!F58+'Balance ME'!F59+'Balance ME'!F60+'Balance ME'!F61+'Balance ME'!F62+'Balance ME'!F65+'Balance ME'!F69+'Balance ME'!F70+'Balance ME'!F71+'Balance ME'!F72+'Balance ME'!F74+'Balance ME'!F75+'Balance ME'!F76+'Balance ME'!F77</f>
        <v>#VALUE!</v>
      </c>
      <c r="F26" s="5" t="e">
        <f>+'Balance MN'!G42+'Balance MN'!G43+'Balance MN'!G44+'Balance MN'!G45+'Balance MN'!G46+'Balance MN'!G47+'Balance MN'!G48+'Balance MN'!G49+'Balance MN'!G52+'Balance MN'!G55+'Balance MN'!G56+'Balance MN'!G57+'Balance MN'!G58+'Balance ME'!G43+'Balance ME'!G44+'Balance ME'!G45+'Balance ME'!G46+'Balance ME'!G47+'Balance ME'!G48+'Balance ME'!G49+'Balance ME'!G50+'Balance ME'!G53+'Balance ME'!G55+'Balance ME'!G56+'Balance ME'!G57+'Balance ME'!G58+'Balance ME'!G59+'Balance ME'!G60+'Balance ME'!G61+'Balance ME'!G62+'Balance ME'!G65+'Balance ME'!G69+'Balance ME'!G70+'Balance ME'!G71+'Balance ME'!G72+'Balance ME'!G74+'Balance ME'!G75+'Balance ME'!G76+'Balance ME'!G77</f>
        <v>#VALUE!</v>
      </c>
      <c r="G26" s="160" t="s">
        <v>392</v>
      </c>
      <c r="I26" s="12"/>
      <c r="J26" s="12"/>
      <c r="K26" s="12"/>
      <c r="L26" s="12"/>
      <c r="M26" s="12"/>
    </row>
    <row r="27" spans="1:14" x14ac:dyDescent="0.3">
      <c r="A27" s="18" t="s">
        <v>136</v>
      </c>
      <c r="B27" s="4" t="e">
        <f>+'Balance MN'!C17+'Balance MN'!C21+'Balance MN'!C28+'Balance MN'!C33+'Balance MN'!C34+'Balance MN'!C35+'Balance MN'!C36+'Balance MN'!C37+'Balance MN'!C39+'Balance ME'!C17+'Balance ME'!C21+'Balance ME'!C28+'Balance ME'!C33+'Balance ME'!C34+'Balance ME'!C35+'Balance ME'!C36+'Balance ME'!C37+'Balance ME'!C39</f>
        <v>#VALUE!</v>
      </c>
      <c r="C27" s="4" t="e">
        <f>+'Balance MN'!D17+'Balance MN'!D21+'Balance MN'!D28+'Balance MN'!D33+'Balance MN'!D34+'Balance MN'!D35+'Balance MN'!D36+'Balance MN'!D37+'Balance MN'!D39+'Balance ME'!D17+'Balance ME'!D21+'Balance ME'!D28+'Balance ME'!D33+'Balance ME'!D34+'Balance ME'!D35+'Balance ME'!D36+'Balance ME'!D37+'Balance ME'!D39</f>
        <v>#VALUE!</v>
      </c>
      <c r="D27" s="4" t="e">
        <f>+'Balance MN'!E17+'Balance MN'!E21+'Balance MN'!E28+'Balance MN'!E33+'Balance MN'!E34+'Balance MN'!E35+'Balance MN'!E36+'Balance MN'!E37+'Balance MN'!E39+'Balance ME'!E17+'Balance ME'!E21+'Balance ME'!E28+'Balance ME'!E33+'Balance ME'!E34+'Balance ME'!E35+'Balance ME'!E36+'Balance ME'!E37+'Balance ME'!E39</f>
        <v>#VALUE!</v>
      </c>
      <c r="E27" s="4" t="e">
        <f>+'Balance MN'!F17+'Balance MN'!F21+'Balance MN'!F28+'Balance MN'!F33+'Balance MN'!F34+'Balance MN'!F35+'Balance MN'!F36+'Balance MN'!F37+'Balance MN'!F39+'Balance ME'!F17+'Balance ME'!F21+'Balance ME'!F28+'Balance ME'!F33+'Balance ME'!F34+'Balance ME'!F35+'Balance ME'!F36+'Balance ME'!F37+'Balance ME'!F39</f>
        <v>#VALUE!</v>
      </c>
      <c r="F27" s="4" t="e">
        <f>+'Balance MN'!G17+'Balance MN'!G21+'Balance MN'!G28+'Balance MN'!G33+'Balance MN'!G34+'Balance MN'!G35+'Balance MN'!G36+'Balance MN'!G37+'Balance MN'!G39+'Balance ME'!G17+'Balance ME'!G21+'Balance ME'!G28+'Balance ME'!G33+'Balance ME'!G34+'Balance ME'!G35+'Balance ME'!G36+'Balance ME'!G37+'Balance ME'!G39</f>
        <v>#VALUE!</v>
      </c>
      <c r="G27" s="160" t="s">
        <v>392</v>
      </c>
    </row>
    <row r="28" spans="1:14" x14ac:dyDescent="0.3">
      <c r="A28" s="18" t="s">
        <v>37</v>
      </c>
      <c r="B28" s="5" t="e">
        <f>+'Balance MN'!C59+'Balance ME'!C78</f>
        <v>#VALUE!</v>
      </c>
      <c r="C28" s="5" t="e">
        <f>+'Balance MN'!D59+'Balance ME'!D78</f>
        <v>#VALUE!</v>
      </c>
      <c r="D28" s="5" t="e">
        <f>+'Balance MN'!E59+'Balance ME'!E78</f>
        <v>#VALUE!</v>
      </c>
      <c r="E28" s="5" t="e">
        <f>+'Balance MN'!F59+'Balance ME'!F78</f>
        <v>#VALUE!</v>
      </c>
      <c r="F28" s="5" t="e">
        <f>+'Balance MN'!G59+'Balance ME'!G78</f>
        <v>#VALUE!</v>
      </c>
      <c r="G28" s="160" t="s">
        <v>392</v>
      </c>
    </row>
    <row r="29" spans="1:14" x14ac:dyDescent="0.3">
      <c r="A29" s="18" t="s">
        <v>138</v>
      </c>
      <c r="B29" s="19" t="e">
        <f>SUM(B22:B28)</f>
        <v>#VALUE!</v>
      </c>
      <c r="C29" s="19" t="e">
        <f t="shared" ref="C29:F29" si="1">SUM(C22:C28)</f>
        <v>#VALUE!</v>
      </c>
      <c r="D29" s="19" t="e">
        <f t="shared" si="1"/>
        <v>#VALUE!</v>
      </c>
      <c r="E29" s="19" t="e">
        <f t="shared" si="1"/>
        <v>#VALUE!</v>
      </c>
      <c r="F29" s="19" t="e">
        <f t="shared" si="1"/>
        <v>#VALUE!</v>
      </c>
      <c r="G29" s="339"/>
    </row>
    <row r="30" spans="1:14" x14ac:dyDescent="0.3">
      <c r="A30" s="348" t="s">
        <v>58</v>
      </c>
      <c r="B30" s="348"/>
      <c r="C30" s="348"/>
      <c r="D30" s="348"/>
      <c r="E30" s="348"/>
      <c r="F30" s="348"/>
      <c r="G30" s="340"/>
    </row>
    <row r="31" spans="1:14" x14ac:dyDescent="0.3">
      <c r="A31" s="18" t="s">
        <v>139</v>
      </c>
      <c r="B31" s="5" t="e">
        <f>+'Balance MN'!C77+'Balance ME'!C96</f>
        <v>#VALUE!</v>
      </c>
      <c r="C31" s="5" t="e">
        <f>+'Balance MN'!D77+'Balance ME'!D96</f>
        <v>#VALUE!</v>
      </c>
      <c r="D31" s="5" t="e">
        <f>+'Balance MN'!E77+'Balance ME'!E96</f>
        <v>#VALUE!</v>
      </c>
      <c r="E31" s="5" t="e">
        <f>+'Balance MN'!F77+'Balance ME'!F96</f>
        <v>#VALUE!</v>
      </c>
      <c r="F31" s="5" t="e">
        <f>+'Balance MN'!G77+'Balance ME'!G96</f>
        <v>#VALUE!</v>
      </c>
      <c r="G31" s="97">
        <v>0.05</v>
      </c>
    </row>
    <row r="32" spans="1:14" x14ac:dyDescent="0.3">
      <c r="A32" s="18" t="s">
        <v>60</v>
      </c>
      <c r="B32" s="5" t="e">
        <f>+'Balance MN'!C81+'Balance ME'!C100</f>
        <v>#VALUE!</v>
      </c>
      <c r="C32" s="5" t="e">
        <f>+'Balance MN'!D81+'Balance ME'!D100</f>
        <v>#VALUE!</v>
      </c>
      <c r="D32" s="5" t="e">
        <f>+'Balance MN'!E81+'Balance ME'!E100</f>
        <v>#VALUE!</v>
      </c>
      <c r="E32" s="5" t="e">
        <f>+'Balance MN'!F81+'Balance ME'!F100</f>
        <v>#VALUE!</v>
      </c>
      <c r="F32" s="5" t="e">
        <f>+'Balance MN'!G81+'Balance ME'!G100</f>
        <v>#VALUE!</v>
      </c>
      <c r="G32" s="97">
        <v>0.05</v>
      </c>
    </row>
    <row r="33" spans="1:8" x14ac:dyDescent="0.3">
      <c r="A33" s="18" t="s">
        <v>61</v>
      </c>
      <c r="B33" s="5" t="e">
        <f>+'Balance MN'!C83+'Balance ME'!C102</f>
        <v>#VALUE!</v>
      </c>
      <c r="C33" s="5" t="e">
        <f>+'Balance MN'!D83+'Balance ME'!D102</f>
        <v>#VALUE!</v>
      </c>
      <c r="D33" s="5" t="e">
        <f>+'Balance MN'!E83+'Balance ME'!E102</f>
        <v>#VALUE!</v>
      </c>
      <c r="E33" s="5" t="e">
        <f>+'Balance MN'!F83+'Balance ME'!F102</f>
        <v>#VALUE!</v>
      </c>
      <c r="F33" s="5" t="e">
        <f>+'Balance MN'!G83+'Balance ME'!G102</f>
        <v>#VALUE!</v>
      </c>
      <c r="G33" s="97">
        <v>0</v>
      </c>
    </row>
    <row r="34" spans="1:8" x14ac:dyDescent="0.3">
      <c r="A34" s="18" t="s">
        <v>140</v>
      </c>
      <c r="B34" s="5" t="e">
        <f>+'Balance MN'!C84+'Balance ME'!C103</f>
        <v>#VALUE!</v>
      </c>
      <c r="C34" s="5" t="e">
        <f>+'Balance MN'!D84+'Balance ME'!D103</f>
        <v>#VALUE!</v>
      </c>
      <c r="D34" s="5" t="e">
        <f>+'Balance MN'!E84+'Balance ME'!E103</f>
        <v>#VALUE!</v>
      </c>
      <c r="E34" s="5" t="e">
        <f>+'Balance MN'!F84+'Balance ME'!F103</f>
        <v>#VALUE!</v>
      </c>
      <c r="F34" s="5" t="e">
        <f>+'Balance MN'!G84+'Balance ME'!G103</f>
        <v>#VALUE!</v>
      </c>
      <c r="G34" s="97">
        <v>0.05</v>
      </c>
    </row>
    <row r="35" spans="1:8" x14ac:dyDescent="0.3">
      <c r="A35" s="18" t="s">
        <v>147</v>
      </c>
      <c r="B35" s="19" t="e">
        <f>SUM(B31:B34)</f>
        <v>#VALUE!</v>
      </c>
      <c r="C35" s="19" t="e">
        <f t="shared" ref="C35:F35" si="2">SUM(C31:C34)</f>
        <v>#VALUE!</v>
      </c>
      <c r="D35" s="19" t="e">
        <f t="shared" si="2"/>
        <v>#VALUE!</v>
      </c>
      <c r="E35" s="19" t="e">
        <f t="shared" si="2"/>
        <v>#VALUE!</v>
      </c>
      <c r="F35" s="19" t="e">
        <f t="shared" si="2"/>
        <v>#VALUE!</v>
      </c>
      <c r="G35" s="336"/>
      <c r="H35" s="13"/>
    </row>
    <row r="36" spans="1:8" x14ac:dyDescent="0.3">
      <c r="A36" s="37" t="s">
        <v>118</v>
      </c>
      <c r="B36" s="39">
        <v>2023</v>
      </c>
      <c r="C36" s="39">
        <v>2024</v>
      </c>
      <c r="D36" s="39">
        <v>2025</v>
      </c>
      <c r="E36" s="39">
        <v>2026</v>
      </c>
      <c r="F36" s="39">
        <v>2027</v>
      </c>
      <c r="G36" s="337"/>
    </row>
    <row r="37" spans="1:8" x14ac:dyDescent="0.3">
      <c r="A37" s="37" t="s">
        <v>142</v>
      </c>
      <c r="B37" s="40" t="e">
        <f>+SUMPRODUCT(B6:B17,$G$6:$G$17)</f>
        <v>#VALUE!</v>
      </c>
      <c r="C37" s="40" t="e">
        <f>+SUMPRODUCT(C6:C17,$G$6:$G$17)</f>
        <v>#VALUE!</v>
      </c>
      <c r="D37" s="40" t="e">
        <f>+SUMPRODUCT(D6:D17,$G$6:$G$17)</f>
        <v>#VALUE!</v>
      </c>
      <c r="E37" s="40" t="e">
        <f>+SUMPRODUCT(E6:E17,$G$6:$G$17)</f>
        <v>#VALUE!</v>
      </c>
      <c r="F37" s="40" t="e">
        <f>+SUMPRODUCT(F6:F17,$G$6:$G$17)</f>
        <v>#VALUE!</v>
      </c>
      <c r="G37" s="337"/>
    </row>
    <row r="38" spans="1:8" x14ac:dyDescent="0.3">
      <c r="A38" s="37" t="s">
        <v>143</v>
      </c>
      <c r="B38" s="40" t="e">
        <f>+SUMPRODUCT(B22:B34,$G$22:$G$34)</f>
        <v>#VALUE!</v>
      </c>
      <c r="C38" s="40" t="e">
        <f>+SUMPRODUCT(C22:C34,$G$22:$G$34)</f>
        <v>#VALUE!</v>
      </c>
      <c r="D38" s="40" t="e">
        <f>+SUMPRODUCT(D22:D34,$G$22:$G$34)</f>
        <v>#VALUE!</v>
      </c>
      <c r="E38" s="40" t="e">
        <f>+SUMPRODUCT(E22:E34,$G$22:$G$34)</f>
        <v>#VALUE!</v>
      </c>
      <c r="F38" s="40" t="e">
        <f>+SUMPRODUCT(F22:F34,$G$22:$G$34)</f>
        <v>#VALUE!</v>
      </c>
      <c r="G38" s="337"/>
    </row>
    <row r="39" spans="1:8" ht="18" x14ac:dyDescent="0.35">
      <c r="A39" s="38" t="s">
        <v>144</v>
      </c>
      <c r="B39" s="41" t="e">
        <f>+B37/B38</f>
        <v>#VALUE!</v>
      </c>
      <c r="C39" s="41" t="e">
        <f t="shared" ref="C39:F39" si="3">+C37/C38</f>
        <v>#VALUE!</v>
      </c>
      <c r="D39" s="41" t="e">
        <f t="shared" si="3"/>
        <v>#VALUE!</v>
      </c>
      <c r="E39" s="41" t="e">
        <f t="shared" si="3"/>
        <v>#VALUE!</v>
      </c>
      <c r="F39" s="41" t="e">
        <f t="shared" si="3"/>
        <v>#VALUE!</v>
      </c>
      <c r="G39" s="338"/>
    </row>
  </sheetData>
  <sheetProtection algorithmName="SHA-512" hashValue="Wu/jeTDtZW15ZY8HOv+gDaO40oCNLS3edrCLaQdEPdFhCWkMt7A28PVU6tdACJZL/dptkZQRSf7rFsxluo2jSw==" saltValue="KOME1QiWCTGdwP8pzC4ABw==" spinCount="100000" sheet="1" objects="1" scenarios="1" selectLockedCells="1"/>
  <mergeCells count="15">
    <mergeCell ref="A30:F30"/>
    <mergeCell ref="G2:G5"/>
    <mergeCell ref="A1:G1"/>
    <mergeCell ref="A2:F2"/>
    <mergeCell ref="A3:F3"/>
    <mergeCell ref="A19:F19"/>
    <mergeCell ref="A20:F20"/>
    <mergeCell ref="A4:F4"/>
    <mergeCell ref="A21:F21"/>
    <mergeCell ref="G35:G39"/>
    <mergeCell ref="G29:G30"/>
    <mergeCell ref="G18:G21"/>
    <mergeCell ref="H1:K5"/>
    <mergeCell ref="H6:K17"/>
    <mergeCell ref="H18:K24"/>
  </mergeCells>
  <pageMargins left="0.7" right="0.7" top="0.75" bottom="0.75" header="0.3" footer="0.3"/>
  <pageSetup orientation="portrait" horizontalDpi="90" verticalDpi="90" r:id="rId1"/>
  <ignoredErrors>
    <ignoredError sqref="B37:F39"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A9E6-6346-4898-B961-EBDDE66ACE27}">
  <dimension ref="A1:J12"/>
  <sheetViews>
    <sheetView workbookViewId="0">
      <selection activeCell="F6" sqref="F6"/>
    </sheetView>
  </sheetViews>
  <sheetFormatPr baseColWidth="10" defaultRowHeight="14.4" x14ac:dyDescent="0.3"/>
  <cols>
    <col min="1" max="1" width="24" style="1" customWidth="1"/>
    <col min="2" max="2" width="12.77734375" style="1" bestFit="1" customWidth="1"/>
    <col min="3" max="3" width="11.5546875" style="1"/>
    <col min="4" max="6" width="12.77734375" style="1" bestFit="1" customWidth="1"/>
    <col min="7" max="16384" width="11.5546875" style="1"/>
  </cols>
  <sheetData>
    <row r="1" spans="1:10" x14ac:dyDescent="0.3">
      <c r="A1" s="348" t="s">
        <v>192</v>
      </c>
      <c r="B1" s="348"/>
      <c r="C1" s="348"/>
      <c r="D1" s="348"/>
      <c r="E1" s="348"/>
      <c r="F1" s="348"/>
      <c r="G1" s="255" t="s">
        <v>198</v>
      </c>
      <c r="H1" s="255"/>
      <c r="I1" s="255"/>
      <c r="J1" s="255"/>
    </row>
    <row r="2" spans="1:10" x14ac:dyDescent="0.3">
      <c r="A2" s="37"/>
      <c r="B2" s="37">
        <v>2023</v>
      </c>
      <c r="C2" s="37">
        <v>2024</v>
      </c>
      <c r="D2" s="37">
        <v>2025</v>
      </c>
      <c r="E2" s="37">
        <v>2026</v>
      </c>
      <c r="F2" s="37">
        <v>2027</v>
      </c>
      <c r="G2" s="255"/>
      <c r="H2" s="255"/>
      <c r="I2" s="255"/>
      <c r="J2" s="255"/>
    </row>
    <row r="3" spans="1:10" x14ac:dyDescent="0.3">
      <c r="A3" s="37" t="s">
        <v>159</v>
      </c>
      <c r="B3" s="42" t="s">
        <v>110</v>
      </c>
      <c r="C3" s="42" t="s">
        <v>110</v>
      </c>
      <c r="D3" s="42" t="e">
        <f>+'Capital base'!E16</f>
        <v>#VALUE!</v>
      </c>
      <c r="E3" s="42" t="e">
        <f>+'Capital base'!F16</f>
        <v>#VALUE!</v>
      </c>
      <c r="F3" s="42" t="e">
        <f>+'Capital base'!G16</f>
        <v>#VALUE!</v>
      </c>
      <c r="G3" s="255"/>
      <c r="H3" s="255"/>
      <c r="I3" s="255"/>
      <c r="J3" s="255"/>
    </row>
    <row r="4" spans="1:10" x14ac:dyDescent="0.3">
      <c r="A4" s="37" t="s">
        <v>160</v>
      </c>
      <c r="B4" s="42" t="s">
        <v>110</v>
      </c>
      <c r="C4" s="42" t="s">
        <v>110</v>
      </c>
      <c r="D4" s="42" t="e">
        <f>+'Balance MN'!E7+'Balance ME'!E7</f>
        <v>#VALUE!</v>
      </c>
      <c r="E4" s="42" t="e">
        <f>+'Balance MN'!F7+'Balance ME'!F7</f>
        <v>#VALUE!</v>
      </c>
      <c r="F4" s="42" t="e">
        <f>+'Balance MN'!G7+'Balance ME'!G7</f>
        <v>#VALUE!</v>
      </c>
      <c r="G4" s="335"/>
      <c r="H4" s="335"/>
      <c r="I4" s="335"/>
      <c r="J4" s="335"/>
    </row>
    <row r="5" spans="1:10" x14ac:dyDescent="0.3">
      <c r="A5" s="37" t="s">
        <v>161</v>
      </c>
      <c r="B5" s="42" t="s">
        <v>110</v>
      </c>
      <c r="C5" s="42" t="s">
        <v>110</v>
      </c>
      <c r="D5" s="42" t="e">
        <f>+'Capital base'!E11+'Capital base'!E14</f>
        <v>#VALUE!</v>
      </c>
      <c r="E5" s="42" t="e">
        <f>+'Capital base'!F11+'Capital base'!F14</f>
        <v>#VALUE!</v>
      </c>
      <c r="F5" s="42" t="e">
        <f>+'Capital base'!G11+'Capital base'!G14</f>
        <v>#VALUE!</v>
      </c>
      <c r="G5" s="335"/>
      <c r="H5" s="335"/>
      <c r="I5" s="335"/>
      <c r="J5" s="335"/>
    </row>
    <row r="6" spans="1:10" x14ac:dyDescent="0.3">
      <c r="A6" s="37" t="s">
        <v>187</v>
      </c>
      <c r="B6" s="42" t="s">
        <v>110</v>
      </c>
      <c r="C6" s="42" t="s">
        <v>110</v>
      </c>
      <c r="D6" s="161" t="s">
        <v>392</v>
      </c>
      <c r="E6" s="161" t="s">
        <v>392</v>
      </c>
      <c r="F6" s="161" t="s">
        <v>392</v>
      </c>
      <c r="G6" s="335"/>
      <c r="H6" s="335"/>
      <c r="I6" s="335"/>
      <c r="J6" s="335"/>
    </row>
    <row r="7" spans="1:10" x14ac:dyDescent="0.3">
      <c r="A7" s="37" t="s">
        <v>58</v>
      </c>
      <c r="B7" s="42" t="s">
        <v>110</v>
      </c>
      <c r="C7" s="42" t="s">
        <v>110</v>
      </c>
      <c r="D7" s="42" t="e">
        <f>+APR!AP36+APR!AP37+APR!AP38+APR!AP39</f>
        <v>#VALUE!</v>
      </c>
      <c r="E7" s="42" t="e">
        <f>+APR!AQ36+APR!AQ37+APR!AQ38+APR!AQ39</f>
        <v>#VALUE!</v>
      </c>
      <c r="F7" s="42" t="e">
        <f>+APR!AR36+APR!AR37+APR!AR38+APR!AR39</f>
        <v>#VALUE!</v>
      </c>
      <c r="G7" s="335"/>
      <c r="H7" s="335"/>
      <c r="I7" s="335"/>
      <c r="J7" s="335"/>
    </row>
    <row r="8" spans="1:10" x14ac:dyDescent="0.3">
      <c r="A8" s="37" t="s">
        <v>162</v>
      </c>
      <c r="B8" s="40" t="s">
        <v>110</v>
      </c>
      <c r="C8" s="40" t="s">
        <v>110</v>
      </c>
      <c r="D8" s="94" t="e">
        <f>+D3/((D4-D5)+D6+D7)</f>
        <v>#VALUE!</v>
      </c>
      <c r="E8" s="94" t="e">
        <f t="shared" ref="E8:F8" si="0">+E3/((E4-E5)+E6+E7)</f>
        <v>#VALUE!</v>
      </c>
      <c r="F8" s="94" t="e">
        <f t="shared" si="0"/>
        <v>#VALUE!</v>
      </c>
      <c r="G8" s="335"/>
      <c r="H8" s="335"/>
      <c r="I8" s="335"/>
      <c r="J8" s="335"/>
    </row>
    <row r="9" spans="1:10" x14ac:dyDescent="0.3">
      <c r="B9" s="334" t="s">
        <v>353</v>
      </c>
      <c r="C9" s="334"/>
      <c r="D9" s="334"/>
      <c r="E9" s="334"/>
      <c r="F9" s="334"/>
      <c r="G9" s="334"/>
    </row>
    <row r="10" spans="1:10" x14ac:dyDescent="0.3">
      <c r="B10" s="179"/>
      <c r="C10" s="179"/>
      <c r="D10" s="179"/>
      <c r="E10" s="179"/>
      <c r="F10" s="179"/>
      <c r="G10" s="179"/>
    </row>
    <row r="11" spans="1:10" x14ac:dyDescent="0.3">
      <c r="B11" s="179"/>
      <c r="C11" s="179"/>
      <c r="D11" s="179"/>
      <c r="E11" s="179"/>
      <c r="F11" s="179"/>
      <c r="G11" s="179"/>
    </row>
    <row r="12" spans="1:10" x14ac:dyDescent="0.3">
      <c r="B12" s="179"/>
      <c r="C12" s="179"/>
      <c r="D12" s="179"/>
      <c r="E12" s="179"/>
      <c r="F12" s="179"/>
      <c r="G12" s="179"/>
    </row>
  </sheetData>
  <sheetProtection algorithmName="SHA-512" hashValue="9uYg/BnCxQ1foTYUy5UsNxK+HPB5MHAuOfVk61uoh/fXzy5MrzKqriKYUDSflsnWR8EjC01SN/Vg4tve/7VlDw==" saltValue="wLIA+pSQX66dpwldXVOqSw==" spinCount="100000" sheet="1" objects="1" scenarios="1" selectLockedCells="1"/>
  <mergeCells count="4">
    <mergeCell ref="A1:F1"/>
    <mergeCell ref="G1:J3"/>
    <mergeCell ref="G4:J8"/>
    <mergeCell ref="B9:G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2D57-671C-4B74-9256-9FD673E152C8}">
  <dimension ref="A1:J10"/>
  <sheetViews>
    <sheetView zoomScale="115" zoomScaleNormal="115" workbookViewId="0">
      <selection activeCell="G4" sqref="G4:J7"/>
    </sheetView>
  </sheetViews>
  <sheetFormatPr baseColWidth="10" defaultRowHeight="14.4" x14ac:dyDescent="0.3"/>
  <cols>
    <col min="1" max="1" width="11.5546875" style="1"/>
    <col min="2" max="6" width="13.6640625" style="1" customWidth="1"/>
    <col min="7" max="16384" width="11.5546875" style="1"/>
  </cols>
  <sheetData>
    <row r="1" spans="1:10" x14ac:dyDescent="0.3">
      <c r="A1" s="348" t="s">
        <v>194</v>
      </c>
      <c r="B1" s="348"/>
      <c r="C1" s="348"/>
      <c r="D1" s="348"/>
      <c r="E1" s="348"/>
      <c r="F1" s="348"/>
      <c r="G1" s="353" t="s">
        <v>201</v>
      </c>
      <c r="H1" s="353"/>
      <c r="I1" s="353"/>
      <c r="J1" s="353"/>
    </row>
    <row r="2" spans="1:10" x14ac:dyDescent="0.3">
      <c r="A2" s="37"/>
      <c r="B2" s="37">
        <v>2023</v>
      </c>
      <c r="C2" s="37">
        <v>2024</v>
      </c>
      <c r="D2" s="37">
        <v>2025</v>
      </c>
      <c r="E2" s="37">
        <v>2026</v>
      </c>
      <c r="F2" s="37">
        <v>2027</v>
      </c>
      <c r="G2" s="353"/>
      <c r="H2" s="353"/>
      <c r="I2" s="353"/>
      <c r="J2" s="353"/>
    </row>
    <row r="3" spans="1:10" x14ac:dyDescent="0.3">
      <c r="A3" s="37" t="s">
        <v>108</v>
      </c>
      <c r="B3" s="5" t="e">
        <f>+'Patrimonio y Estado resultados'!B30</f>
        <v>#VALUE!</v>
      </c>
      <c r="C3" s="5" t="e">
        <f>+'Patrimonio y Estado resultados'!C30</f>
        <v>#VALUE!</v>
      </c>
      <c r="D3" s="5" t="e">
        <f>+'Patrimonio y Estado resultados'!D30</f>
        <v>#VALUE!</v>
      </c>
      <c r="E3" s="5" t="e">
        <f>+'Patrimonio y Estado resultados'!E30</f>
        <v>#VALUE!</v>
      </c>
      <c r="F3" s="5" t="e">
        <f>+'Patrimonio y Estado resultados'!F30</f>
        <v>#VALUE!</v>
      </c>
      <c r="G3" s="353"/>
      <c r="H3" s="353"/>
      <c r="I3" s="353"/>
      <c r="J3" s="353"/>
    </row>
    <row r="4" spans="1:10" x14ac:dyDescent="0.3">
      <c r="A4" s="37" t="s">
        <v>109</v>
      </c>
      <c r="B4" s="5" t="e">
        <f>+'Balance MN'!C7+'Balance ME'!C7</f>
        <v>#VALUE!</v>
      </c>
      <c r="C4" s="5" t="e">
        <f>+'Balance MN'!D7+'Balance ME'!D7</f>
        <v>#VALUE!</v>
      </c>
      <c r="D4" s="5" t="e">
        <f>+'Balance MN'!E7+'Balance ME'!E7</f>
        <v>#VALUE!</v>
      </c>
      <c r="E4" s="5" t="e">
        <f>+'Balance MN'!F7+'Balance ME'!F7</f>
        <v>#VALUE!</v>
      </c>
      <c r="F4" s="5" t="e">
        <f>+'Balance MN'!G7+'Balance ME'!G7</f>
        <v>#VALUE!</v>
      </c>
      <c r="G4" s="354"/>
      <c r="H4" s="354"/>
      <c r="I4" s="354"/>
      <c r="J4" s="354"/>
    </row>
    <row r="5" spans="1:10" x14ac:dyDescent="0.3">
      <c r="A5" s="37" t="s">
        <v>49</v>
      </c>
      <c r="B5" s="5" t="str">
        <f>+'Patrimonio y Estado resultados'!B3</f>
        <v>…</v>
      </c>
      <c r="C5" s="5" t="str">
        <f>+'Patrimonio y Estado resultados'!C3</f>
        <v>…</v>
      </c>
      <c r="D5" s="5" t="str">
        <f>+'Patrimonio y Estado resultados'!D3</f>
        <v>…</v>
      </c>
      <c r="E5" s="5" t="str">
        <f>+'Patrimonio y Estado resultados'!E3</f>
        <v>…</v>
      </c>
      <c r="F5" s="5" t="str">
        <f>+'Patrimonio y Estado resultados'!F3</f>
        <v>…</v>
      </c>
      <c r="G5" s="354"/>
      <c r="H5" s="354"/>
      <c r="I5" s="354"/>
      <c r="J5" s="354"/>
    </row>
    <row r="6" spans="1:10" x14ac:dyDescent="0.3">
      <c r="A6" s="37" t="s">
        <v>107</v>
      </c>
      <c r="B6" s="94" t="e">
        <f>+B3/B4</f>
        <v>#VALUE!</v>
      </c>
      <c r="C6" s="94" t="e">
        <f t="shared" ref="C6:F6" si="0">+C3/C4</f>
        <v>#VALUE!</v>
      </c>
      <c r="D6" s="94" t="e">
        <f t="shared" si="0"/>
        <v>#VALUE!</v>
      </c>
      <c r="E6" s="94" t="e">
        <f t="shared" si="0"/>
        <v>#VALUE!</v>
      </c>
      <c r="F6" s="94" t="e">
        <f t="shared" si="0"/>
        <v>#VALUE!</v>
      </c>
      <c r="G6" s="354"/>
      <c r="H6" s="354"/>
      <c r="I6" s="354"/>
      <c r="J6" s="354"/>
    </row>
    <row r="7" spans="1:10" x14ac:dyDescent="0.3">
      <c r="A7" s="37" t="s">
        <v>193</v>
      </c>
      <c r="B7" s="94" t="e">
        <f>+B3/B5</f>
        <v>#VALUE!</v>
      </c>
      <c r="C7" s="94" t="e">
        <f t="shared" ref="C7:F7" si="1">+C3/C5</f>
        <v>#VALUE!</v>
      </c>
      <c r="D7" s="94" t="e">
        <f t="shared" si="1"/>
        <v>#VALUE!</v>
      </c>
      <c r="E7" s="94" t="e">
        <f t="shared" si="1"/>
        <v>#VALUE!</v>
      </c>
      <c r="F7" s="94" t="e">
        <f t="shared" si="1"/>
        <v>#VALUE!</v>
      </c>
      <c r="G7" s="354"/>
      <c r="H7" s="354"/>
      <c r="I7" s="354"/>
      <c r="J7" s="354"/>
    </row>
    <row r="8" spans="1:10" x14ac:dyDescent="0.3">
      <c r="B8" s="355" t="s">
        <v>354</v>
      </c>
      <c r="C8" s="355"/>
      <c r="D8" s="355"/>
      <c r="E8" s="355"/>
      <c r="F8" s="355"/>
      <c r="G8" s="355"/>
      <c r="H8" s="355"/>
    </row>
    <row r="9" spans="1:10" x14ac:dyDescent="0.3">
      <c r="B9" s="356"/>
      <c r="C9" s="356"/>
      <c r="D9" s="356"/>
      <c r="E9" s="356"/>
      <c r="F9" s="356"/>
      <c r="G9" s="356"/>
      <c r="H9" s="356"/>
    </row>
    <row r="10" spans="1:10" x14ac:dyDescent="0.3">
      <c r="B10" s="356"/>
      <c r="C10" s="356"/>
      <c r="D10" s="356"/>
      <c r="E10" s="356"/>
      <c r="F10" s="356"/>
      <c r="G10" s="356"/>
      <c r="H10" s="356"/>
    </row>
  </sheetData>
  <sheetProtection algorithmName="SHA-512" hashValue="G5DrGw1g6H5jU9hgSpWvBnr02qpQk8RHVwh+kOoPyXsOYydnT1pp6I5uRgqv1dr83U59LokozXmtGBGmS2gleA==" saltValue="X70I/PtARry85KU8xDLwBw==" spinCount="100000" sheet="1" objects="1" scenarios="1" selectLockedCells="1"/>
  <mergeCells count="4">
    <mergeCell ref="A1:F1"/>
    <mergeCell ref="G1:J3"/>
    <mergeCell ref="G4:J7"/>
    <mergeCell ref="B8:H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208E-FAC3-40DC-B99F-CB6CE4FB1866}">
  <dimension ref="B1:V108"/>
  <sheetViews>
    <sheetView zoomScale="83" zoomScaleNormal="83"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21875" style="1" customWidth="1"/>
    <col min="23" max="16384" width="11.5546875" style="1"/>
  </cols>
  <sheetData>
    <row r="1" spans="2:22" ht="14.4" customHeight="1" x14ac:dyDescent="0.3">
      <c r="D1" s="357" t="s">
        <v>355</v>
      </c>
      <c r="E1" s="357"/>
      <c r="F1" s="357"/>
      <c r="G1" s="357"/>
      <c r="H1" s="357"/>
      <c r="I1" s="357"/>
      <c r="J1" s="357"/>
      <c r="K1" s="357"/>
      <c r="L1" s="357"/>
      <c r="M1" s="357"/>
      <c r="N1" s="357"/>
      <c r="O1" s="357"/>
      <c r="P1" s="357"/>
    </row>
    <row r="2" spans="2:22" ht="14.4" customHeight="1" x14ac:dyDescent="0.3">
      <c r="D2" s="357"/>
      <c r="E2" s="357"/>
      <c r="F2" s="357"/>
      <c r="G2" s="357"/>
      <c r="H2" s="357"/>
      <c r="I2" s="357"/>
      <c r="J2" s="357"/>
      <c r="K2" s="357"/>
      <c r="L2" s="357"/>
      <c r="M2" s="357"/>
      <c r="N2" s="357"/>
      <c r="O2" s="357"/>
      <c r="P2" s="357"/>
    </row>
    <row r="3" spans="2:22" ht="14.4" customHeight="1" x14ac:dyDescent="0.3">
      <c r="D3" s="358"/>
      <c r="E3" s="358"/>
      <c r="F3" s="358"/>
      <c r="G3" s="358"/>
      <c r="H3" s="358"/>
      <c r="I3" s="358"/>
      <c r="J3" s="358"/>
      <c r="K3" s="358"/>
      <c r="L3" s="358"/>
      <c r="M3" s="358"/>
      <c r="N3" s="358"/>
      <c r="O3" s="358"/>
      <c r="P3" s="358"/>
    </row>
    <row r="4" spans="2:22" ht="21" x14ac:dyDescent="0.4">
      <c r="B4" s="117"/>
      <c r="C4" s="37" t="s">
        <v>309</v>
      </c>
      <c r="D4" s="94">
        <v>6.2E-2</v>
      </c>
      <c r="E4" s="94">
        <v>6.1609582324000003E-2</v>
      </c>
      <c r="F4" s="94">
        <v>6.043832929500001E-2</v>
      </c>
      <c r="G4" s="94">
        <v>5.8486240915000008E-2</v>
      </c>
      <c r="H4" s="94">
        <v>5.6143734857999998E-2</v>
      </c>
      <c r="I4" s="94">
        <v>5.6484602462000003E-2</v>
      </c>
      <c r="J4" s="94">
        <v>5.7443132809999999E-2</v>
      </c>
      <c r="K4" s="94">
        <v>6.0738269561000008E-2</v>
      </c>
      <c r="L4" s="94">
        <v>6.3694807706000001E-2</v>
      </c>
      <c r="M4" s="94">
        <v>6.5336005034E-2</v>
      </c>
      <c r="N4" s="94">
        <v>6.7629390435000006E-2</v>
      </c>
      <c r="O4" s="94">
        <v>6.9033274337000003E-2</v>
      </c>
      <c r="P4" s="94">
        <v>7.0838507241000007E-2</v>
      </c>
      <c r="Q4" s="94">
        <v>7.1049336138999997E-2</v>
      </c>
      <c r="R4" s="94">
        <v>7.1013677920000004E-2</v>
      </c>
      <c r="S4" s="94">
        <v>7.0978019702000003E-2</v>
      </c>
      <c r="T4" s="94">
        <v>7.2244529232000004E-2</v>
      </c>
      <c r="U4" s="94">
        <v>7.2184119047999998E-2</v>
      </c>
      <c r="V4" s="94">
        <v>7.2184119047999998E-2</v>
      </c>
    </row>
    <row r="5" spans="2:22" ht="21" x14ac:dyDescent="0.4">
      <c r="B5" s="117"/>
      <c r="C5" s="37" t="s">
        <v>310</v>
      </c>
      <c r="D5" s="116">
        <v>1</v>
      </c>
      <c r="E5" s="116">
        <v>0.99735088033236807</v>
      </c>
      <c r="F5" s="116">
        <v>0.98989441108972831</v>
      </c>
      <c r="G5" s="116">
        <v>0.97822695921485658</v>
      </c>
      <c r="H5" s="116">
        <v>0.96544338997054802</v>
      </c>
      <c r="I5" s="116">
        <v>0.951702799822565</v>
      </c>
      <c r="J5" s="116">
        <v>0.93063912457735209</v>
      </c>
      <c r="K5" s="116">
        <v>0.89908623088517936</v>
      </c>
      <c r="L5" s="116">
        <v>0.85271876724537654</v>
      </c>
      <c r="M5" s="116">
        <v>0.79551405592016278</v>
      </c>
      <c r="N5" s="116">
        <v>0.73754646698881199</v>
      </c>
      <c r="O5" s="116">
        <v>0.68401263562025139</v>
      </c>
      <c r="P5" s="116">
        <v>0.63093736535345191</v>
      </c>
      <c r="Q5" s="116">
        <v>0.58686016888404469</v>
      </c>
      <c r="R5" s="116">
        <v>0.54677664213472066</v>
      </c>
      <c r="S5" s="116">
        <v>0.50946721909470627</v>
      </c>
      <c r="T5" s="116">
        <v>0.40528816149119357</v>
      </c>
      <c r="U5" s="116">
        <v>0.28271319539311895</v>
      </c>
      <c r="V5" s="116">
        <v>0.16453976981550519</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269</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c r="E10" s="163"/>
      <c r="F10" s="163"/>
      <c r="G10" s="163"/>
      <c r="H10" s="163"/>
      <c r="I10" s="163"/>
      <c r="J10" s="163"/>
      <c r="K10" s="163"/>
      <c r="L10" s="163"/>
      <c r="M10" s="163"/>
      <c r="N10" s="163"/>
      <c r="O10" s="163"/>
      <c r="P10" s="163"/>
      <c r="Q10" s="163"/>
      <c r="R10" s="163"/>
      <c r="S10" s="163"/>
      <c r="T10" s="163"/>
      <c r="U10" s="163"/>
      <c r="V10" s="163"/>
    </row>
    <row r="11" spans="2:22" ht="34.950000000000003" customHeight="1" x14ac:dyDescent="0.3">
      <c r="C11" s="112" t="s">
        <v>271</v>
      </c>
      <c r="D11" s="162"/>
      <c r="E11" s="162"/>
      <c r="F11" s="162"/>
      <c r="G11" s="162"/>
      <c r="H11" s="162"/>
      <c r="I11" s="162"/>
      <c r="J11" s="162"/>
      <c r="K11" s="162"/>
      <c r="L11" s="162"/>
      <c r="M11" s="162"/>
      <c r="N11" s="162"/>
      <c r="O11" s="162"/>
      <c r="P11" s="162"/>
      <c r="Q11" s="162"/>
      <c r="R11" s="162"/>
      <c r="S11" s="162"/>
      <c r="T11" s="162"/>
      <c r="U11" s="162"/>
      <c r="V11" s="162"/>
    </row>
    <row r="12" spans="2:22" ht="34.950000000000003" customHeight="1" x14ac:dyDescent="0.3">
      <c r="C12" s="113" t="s">
        <v>272</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273</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274</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276</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277</v>
      </c>
      <c r="D17" s="162"/>
      <c r="E17" s="162"/>
      <c r="F17" s="162"/>
      <c r="G17" s="162"/>
      <c r="H17" s="162"/>
      <c r="I17" s="162"/>
      <c r="J17" s="162"/>
      <c r="K17" s="162"/>
      <c r="L17" s="162"/>
      <c r="M17" s="162"/>
      <c r="N17" s="162"/>
      <c r="O17" s="162"/>
      <c r="P17" s="162"/>
      <c r="Q17" s="162"/>
      <c r="R17" s="162"/>
      <c r="S17" s="162"/>
      <c r="T17" s="162"/>
      <c r="U17" s="162"/>
      <c r="V17" s="162"/>
    </row>
    <row r="18" spans="3:22" ht="34.950000000000003" customHeight="1" x14ac:dyDescent="0.3">
      <c r="C18" s="114" t="s">
        <v>278</v>
      </c>
      <c r="D18" s="163"/>
      <c r="E18" s="163"/>
      <c r="F18" s="163"/>
      <c r="G18" s="163"/>
      <c r="H18" s="163"/>
      <c r="I18" s="163"/>
      <c r="J18" s="162"/>
      <c r="K18" s="162"/>
      <c r="L18" s="162"/>
      <c r="M18" s="162"/>
      <c r="N18" s="162"/>
      <c r="O18" s="162"/>
      <c r="P18" s="162"/>
      <c r="Q18" s="162"/>
      <c r="R18" s="162"/>
      <c r="S18" s="162"/>
      <c r="T18" s="162"/>
      <c r="U18" s="162"/>
      <c r="V18" s="162"/>
    </row>
    <row r="19" spans="3:22" ht="34.950000000000003" customHeight="1" x14ac:dyDescent="0.3">
      <c r="C19" s="115" t="s">
        <v>279</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280</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281</v>
      </c>
      <c r="D21" s="162"/>
      <c r="E21" s="163"/>
      <c r="F21" s="163"/>
      <c r="G21" s="163"/>
      <c r="H21" s="163"/>
      <c r="I21" s="163"/>
      <c r="J21" s="166"/>
      <c r="K21" s="166"/>
      <c r="L21" s="166"/>
      <c r="M21" s="166"/>
      <c r="N21" s="163"/>
      <c r="O21" s="163"/>
      <c r="P21" s="163"/>
      <c r="Q21" s="163"/>
      <c r="R21" s="163"/>
      <c r="S21" s="163"/>
      <c r="T21" s="163"/>
      <c r="U21" s="163"/>
      <c r="V21" s="163"/>
    </row>
    <row r="22" spans="3:22" ht="34.950000000000003" customHeight="1" x14ac:dyDescent="0.3">
      <c r="C22" s="115" t="s">
        <v>282</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283</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284</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285</v>
      </c>
      <c r="D25" s="162"/>
      <c r="E25" s="162"/>
      <c r="F25" s="162"/>
      <c r="G25" s="162"/>
      <c r="H25" s="162"/>
      <c r="I25" s="162"/>
      <c r="J25" s="162"/>
      <c r="K25" s="162"/>
      <c r="L25" s="162"/>
      <c r="M25" s="162"/>
      <c r="N25" s="162"/>
      <c r="O25" s="162"/>
      <c r="P25" s="162"/>
      <c r="Q25" s="162"/>
      <c r="R25" s="162"/>
      <c r="S25" s="162"/>
      <c r="T25" s="162"/>
      <c r="U25" s="162"/>
      <c r="V25" s="162"/>
    </row>
    <row r="26" spans="3:22" ht="40.950000000000003" customHeight="1" x14ac:dyDescent="0.3">
      <c r="C26" s="112" t="s">
        <v>286</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287</v>
      </c>
    </row>
    <row r="30" spans="3:22" hidden="1" x14ac:dyDescent="0.3">
      <c r="C30" s="1" t="s">
        <v>288</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+D$4+4%</f>
        <v>0.10200000000000001</v>
      </c>
      <c r="E37" s="12">
        <f t="shared" ref="E37:V37" si="1">+E$4+4%</f>
        <v>0.101609582324</v>
      </c>
      <c r="F37" s="12">
        <f t="shared" si="1"/>
        <v>0.10043832929500002</v>
      </c>
      <c r="G37" s="12">
        <f t="shared" si="1"/>
        <v>9.8486240915000009E-2</v>
      </c>
      <c r="H37" s="12">
        <f t="shared" si="1"/>
        <v>9.6143734857999999E-2</v>
      </c>
      <c r="I37" s="12">
        <f t="shared" si="1"/>
        <v>9.6484602461999996E-2</v>
      </c>
      <c r="J37" s="12">
        <f t="shared" si="1"/>
        <v>9.7443132809999999E-2</v>
      </c>
      <c r="K37" s="12">
        <f t="shared" si="1"/>
        <v>0.10073826956100002</v>
      </c>
      <c r="L37" s="12">
        <f t="shared" si="1"/>
        <v>0.10369480770600001</v>
      </c>
      <c r="M37" s="12">
        <f t="shared" si="1"/>
        <v>0.10533600503400001</v>
      </c>
      <c r="N37" s="12">
        <f t="shared" si="1"/>
        <v>0.107629390435</v>
      </c>
      <c r="O37" s="12">
        <f t="shared" si="1"/>
        <v>0.109033274337</v>
      </c>
      <c r="P37" s="12">
        <f t="shared" si="1"/>
        <v>0.110838507241</v>
      </c>
      <c r="Q37" s="12">
        <f t="shared" si="1"/>
        <v>0.111049336139</v>
      </c>
      <c r="R37" s="12">
        <f t="shared" si="1"/>
        <v>0.11101367792</v>
      </c>
      <c r="S37" s="12">
        <f t="shared" si="1"/>
        <v>0.110978019702</v>
      </c>
      <c r="T37" s="12">
        <f t="shared" si="1"/>
        <v>0.11224452923200001</v>
      </c>
      <c r="U37" s="12">
        <f t="shared" si="1"/>
        <v>0.11218411904799999</v>
      </c>
      <c r="V37" s="12">
        <f t="shared" si="1"/>
        <v>0.11218411904799999</v>
      </c>
    </row>
    <row r="38" spans="3:22" hidden="1" x14ac:dyDescent="0.3">
      <c r="C38" s="1" t="s">
        <v>247</v>
      </c>
      <c r="D38" s="119">
        <f>+EXP(-D39*D37)</f>
        <v>1</v>
      </c>
      <c r="E38" s="119">
        <f t="shared" ref="E38:V38" si="2">+EXP(-E39*E37)</f>
        <v>0.9956346987301431</v>
      </c>
      <c r="F38" s="119">
        <f t="shared" si="2"/>
        <v>0.98326243665873236</v>
      </c>
      <c r="G38" s="119">
        <f t="shared" si="2"/>
        <v>0.96360952181475112</v>
      </c>
      <c r="H38" s="119">
        <f t="shared" si="2"/>
        <v>0.94155419772092774</v>
      </c>
      <c r="I38" s="119">
        <f t="shared" si="2"/>
        <v>0.91891832573995258</v>
      </c>
      <c r="J38" s="119">
        <f t="shared" si="2"/>
        <v>0.88520213962683891</v>
      </c>
      <c r="K38" s="119">
        <f t="shared" si="2"/>
        <v>0.83825587417545744</v>
      </c>
      <c r="L38" s="119">
        <f t="shared" si="2"/>
        <v>0.77152898375314005</v>
      </c>
      <c r="M38" s="119">
        <f t="shared" si="2"/>
        <v>0.69154827547383824</v>
      </c>
      <c r="N38" s="119">
        <f t="shared" si="2"/>
        <v>0.61601636932509241</v>
      </c>
      <c r="O38" s="119">
        <f t="shared" si="2"/>
        <v>0.54890250269854024</v>
      </c>
      <c r="P38" s="119">
        <f t="shared" si="2"/>
        <v>0.48645822989056603</v>
      </c>
      <c r="Q38" s="119">
        <f t="shared" si="2"/>
        <v>0.4347325536222198</v>
      </c>
      <c r="R38" s="119">
        <f t="shared" si="2"/>
        <v>0.389157766574802</v>
      </c>
      <c r="S38" s="119">
        <f t="shared" si="2"/>
        <v>0.34838561510356919</v>
      </c>
      <c r="T38" s="119">
        <f t="shared" si="2"/>
        <v>0.24580603969254256</v>
      </c>
      <c r="U38" s="119">
        <f t="shared" si="2"/>
        <v>0.140383418724669</v>
      </c>
      <c r="V38" s="119">
        <f t="shared" si="2"/>
        <v>6.053079857020581E-2</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290</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291</v>
      </c>
    </row>
    <row r="47" spans="3:22" hidden="1" x14ac:dyDescent="0.3">
      <c r="C47" s="1" t="s">
        <v>246</v>
      </c>
      <c r="D47" s="12">
        <f>+D$4-4%</f>
        <v>2.1999999999999999E-2</v>
      </c>
      <c r="E47" s="12">
        <f t="shared" ref="E47:V47" si="4">+E$4-4%</f>
        <v>2.1609582324000003E-2</v>
      </c>
      <c r="F47" s="12">
        <f t="shared" si="4"/>
        <v>2.0438329295000009E-2</v>
      </c>
      <c r="G47" s="12">
        <f t="shared" si="4"/>
        <v>1.8486240915000007E-2</v>
      </c>
      <c r="H47" s="12">
        <f t="shared" si="4"/>
        <v>1.6143734857999997E-2</v>
      </c>
      <c r="I47" s="12">
        <f t="shared" si="4"/>
        <v>1.6484602462000002E-2</v>
      </c>
      <c r="J47" s="12">
        <f t="shared" si="4"/>
        <v>1.7443132809999998E-2</v>
      </c>
      <c r="K47" s="12">
        <f t="shared" si="4"/>
        <v>2.0738269561000007E-2</v>
      </c>
      <c r="L47" s="12">
        <f t="shared" si="4"/>
        <v>2.3694807706E-2</v>
      </c>
      <c r="M47" s="12">
        <f t="shared" si="4"/>
        <v>2.5336005033999999E-2</v>
      </c>
      <c r="N47" s="12">
        <f t="shared" si="4"/>
        <v>2.7629390435000005E-2</v>
      </c>
      <c r="O47" s="12">
        <f t="shared" si="4"/>
        <v>2.9033274337000002E-2</v>
      </c>
      <c r="P47" s="12">
        <f t="shared" si="4"/>
        <v>3.0838507241000006E-2</v>
      </c>
      <c r="Q47" s="12">
        <f t="shared" si="4"/>
        <v>3.1049336138999996E-2</v>
      </c>
      <c r="R47" s="12">
        <f t="shared" si="4"/>
        <v>3.1013677920000003E-2</v>
      </c>
      <c r="S47" s="12">
        <f t="shared" si="4"/>
        <v>3.0978019702000002E-2</v>
      </c>
      <c r="T47" s="12">
        <f t="shared" si="4"/>
        <v>3.2244529232000003E-2</v>
      </c>
      <c r="U47" s="12">
        <f t="shared" si="4"/>
        <v>3.2184119047999997E-2</v>
      </c>
      <c r="V47" s="12">
        <f t="shared" si="4"/>
        <v>3.2184119047999997E-2</v>
      </c>
    </row>
    <row r="48" spans="3:22" hidden="1" x14ac:dyDescent="0.3">
      <c r="C48" s="1" t="s">
        <v>247</v>
      </c>
      <c r="D48" s="119">
        <f>+EXP(-D49*D47)</f>
        <v>1</v>
      </c>
      <c r="E48" s="119">
        <f t="shared" ref="E48:V48" si="5">+EXP(-E49*E47)</f>
        <v>0.99907002012728718</v>
      </c>
      <c r="F48" s="119">
        <f t="shared" si="5"/>
        <v>0.99657111730667847</v>
      </c>
      <c r="G48" s="119">
        <f t="shared" si="5"/>
        <v>0.99306613526667609</v>
      </c>
      <c r="H48" s="119">
        <f t="shared" si="5"/>
        <v>0.98993870081400037</v>
      </c>
      <c r="I48" s="119">
        <f t="shared" si="5"/>
        <v>0.98565693361351758</v>
      </c>
      <c r="J48" s="119">
        <f t="shared" si="5"/>
        <v>0.97840836733540215</v>
      </c>
      <c r="K48" s="119">
        <f t="shared" si="5"/>
        <v>0.96433091072871968</v>
      </c>
      <c r="L48" s="119">
        <f t="shared" si="5"/>
        <v>0.94245233986585841</v>
      </c>
      <c r="M48" s="119">
        <f t="shared" si="5"/>
        <v>0.91510981316949092</v>
      </c>
      <c r="N48" s="119">
        <f t="shared" si="5"/>
        <v>0.88305249349730353</v>
      </c>
      <c r="O48" s="119">
        <f t="shared" si="5"/>
        <v>0.85237958177997397</v>
      </c>
      <c r="P48" s="119">
        <f t="shared" si="5"/>
        <v>0.8183271132831037</v>
      </c>
      <c r="Q48" s="119">
        <f t="shared" si="5"/>
        <v>0.79222237891550984</v>
      </c>
      <c r="R48" s="119">
        <f t="shared" si="5"/>
        <v>0.76823520449168481</v>
      </c>
      <c r="S48" s="119">
        <f t="shared" si="5"/>
        <v>0.74502745256841774</v>
      </c>
      <c r="T48" s="119">
        <f t="shared" si="5"/>
        <v>0.66824433626760538</v>
      </c>
      <c r="U48" s="119">
        <f t="shared" si="5"/>
        <v>0.56934609212037013</v>
      </c>
      <c r="V48" s="119">
        <f t="shared" si="5"/>
        <v>0.44726546634832193</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292</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293</v>
      </c>
    </row>
    <row r="57" spans="3:22" hidden="1" x14ac:dyDescent="0.3">
      <c r="C57" s="1" t="s">
        <v>246</v>
      </c>
      <c r="D57" s="12">
        <f>+D$4-0.65*5.5%*EXP(-D59/4)+0.9*2.5%*(1-EXP(-D59/4))</f>
        <v>2.6249999999999996E-2</v>
      </c>
      <c r="E57" s="12">
        <f t="shared" ref="E57:V57" si="7">+E$4-0.65*5.5%*EXP(-E59/4)+0.9*2.5%*(1-EXP(-E59/4))</f>
        <v>2.6483216466226863E-2</v>
      </c>
      <c r="F57" s="12">
        <f t="shared" si="7"/>
        <v>2.7084940323553394E-2</v>
      </c>
      <c r="G57" s="12">
        <f t="shared" si="7"/>
        <v>2.7967424872169903E-2</v>
      </c>
      <c r="H57" s="12">
        <f t="shared" si="7"/>
        <v>2.8837166492460726E-2</v>
      </c>
      <c r="I57" s="12">
        <f t="shared" si="7"/>
        <v>3.2195661525499977E-2</v>
      </c>
      <c r="J57" s="12">
        <f t="shared" si="7"/>
        <v>3.7341317289318297E-2</v>
      </c>
      <c r="K57" s="12">
        <f t="shared" si="7"/>
        <v>4.5642299319518062E-2</v>
      </c>
      <c r="L57" s="12">
        <f t="shared" si="7"/>
        <v>5.5026653649567651E-2</v>
      </c>
      <c r="M57" s="12">
        <f t="shared" si="7"/>
        <v>6.3562222247960307E-2</v>
      </c>
      <c r="N57" s="12">
        <f t="shared" si="7"/>
        <v>7.122494939312711E-2</v>
      </c>
      <c r="O57" s="12">
        <f t="shared" si="7"/>
        <v>7.6810480850062174E-2</v>
      </c>
      <c r="P57" s="12">
        <f t="shared" si="7"/>
        <v>8.1872384144374255E-2</v>
      </c>
      <c r="Q57" s="12">
        <f t="shared" si="7"/>
        <v>8.4619510492554742E-2</v>
      </c>
      <c r="R57" s="12">
        <f t="shared" si="7"/>
        <v>8.6559122713857323E-2</v>
      </c>
      <c r="S57" s="12">
        <f t="shared" si="7"/>
        <v>8.8061806661542771E-2</v>
      </c>
      <c r="T57" s="12">
        <f t="shared" si="7"/>
        <v>9.2186091349168289E-2</v>
      </c>
      <c r="U57" s="12">
        <f t="shared" si="7"/>
        <v>9.3951114322099877E-2</v>
      </c>
      <c r="V57" s="12">
        <f t="shared" si="7"/>
        <v>9.4571670094564728E-2</v>
      </c>
    </row>
    <row r="58" spans="3:22" hidden="1" x14ac:dyDescent="0.3">
      <c r="C58" s="1" t="s">
        <v>247</v>
      </c>
      <c r="D58" s="119">
        <f>+EXP(-D59*D57)</f>
        <v>1</v>
      </c>
      <c r="E58" s="119">
        <f t="shared" ref="E58:V58" si="8">+EXP(-E59*E57)</f>
        <v>0.99886040023970546</v>
      </c>
      <c r="F58" s="119">
        <f t="shared" si="8"/>
        <v>0.99545856893326168</v>
      </c>
      <c r="G58" s="119">
        <f t="shared" si="8"/>
        <v>0.98952858307696867</v>
      </c>
      <c r="H58" s="119">
        <f t="shared" si="8"/>
        <v>0.98209888250881305</v>
      </c>
      <c r="I58" s="119">
        <f t="shared" si="8"/>
        <v>0.97217843134002913</v>
      </c>
      <c r="J58" s="119">
        <f t="shared" si="8"/>
        <v>0.95434645836973397</v>
      </c>
      <c r="K58" s="119">
        <f t="shared" si="8"/>
        <v>0.92317412060803006</v>
      </c>
      <c r="L58" s="119">
        <f t="shared" si="8"/>
        <v>0.87140967718342333</v>
      </c>
      <c r="M58" s="119">
        <f t="shared" si="8"/>
        <v>0.80047013215174612</v>
      </c>
      <c r="N58" s="119">
        <f t="shared" si="8"/>
        <v>0.72570535342747622</v>
      </c>
      <c r="O58" s="119">
        <f t="shared" si="8"/>
        <v>0.65536409608643587</v>
      </c>
      <c r="P58" s="119">
        <f t="shared" si="8"/>
        <v>0.58726200754131463</v>
      </c>
      <c r="Q58" s="119">
        <f t="shared" si="8"/>
        <v>0.53006064429056032</v>
      </c>
      <c r="R58" s="119">
        <f t="shared" si="8"/>
        <v>0.47908714640882777</v>
      </c>
      <c r="S58" s="119">
        <f t="shared" si="8"/>
        <v>0.43313341903065689</v>
      </c>
      <c r="T58" s="119">
        <f t="shared" si="8"/>
        <v>0.31586063912365958</v>
      </c>
      <c r="U58" s="119">
        <f t="shared" si="8"/>
        <v>0.19315254990091088</v>
      </c>
      <c r="V58" s="119">
        <f t="shared" si="8"/>
        <v>9.4015863307097464E-2</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294</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+D$4+0.8*5.5%*EXP(-D70/4)-0.6*2.5%*(1-EXP(-D70/4))</f>
        <v>0.10600000000000001</v>
      </c>
      <c r="E68" s="12">
        <f t="shared" ref="E68:V68" si="10">+E$4+0.8*5.5%*EXP(-E70/4)-0.6*2.5%*(1-EXP(-E70/4))</f>
        <v>0.1049779185576243</v>
      </c>
      <c r="F68" s="12">
        <f t="shared" si="10"/>
        <v>0.10201086061371847</v>
      </c>
      <c r="G68" s="12">
        <f t="shared" si="10"/>
        <v>9.7187702657952388E-2</v>
      </c>
      <c r="H68" s="12">
        <f t="shared" si="10"/>
        <v>9.1591589511507587E-2</v>
      </c>
      <c r="I68" s="12">
        <f t="shared" si="10"/>
        <v>8.8875976114420635E-2</v>
      </c>
      <c r="J68" s="12">
        <f t="shared" si="10"/>
        <v>8.5593469560561714E-2</v>
      </c>
      <c r="K68" s="12">
        <f t="shared" si="10"/>
        <v>8.3818308088852975E-2</v>
      </c>
      <c r="L68" s="12">
        <f t="shared" si="10"/>
        <v>8.0264268467021602E-2</v>
      </c>
      <c r="M68" s="12">
        <f t="shared" si="10"/>
        <v>7.4922325795825626E-2</v>
      </c>
      <c r="N68" s="12">
        <f t="shared" si="10"/>
        <v>7.1777236297154531E-2</v>
      </c>
      <c r="O68" s="12">
        <f t="shared" si="10"/>
        <v>6.8945631688576509E-2</v>
      </c>
      <c r="P68" s="12">
        <f t="shared" si="10"/>
        <v>6.7452262823848419E-2</v>
      </c>
      <c r="Q68" s="12">
        <f t="shared" si="10"/>
        <v>6.5094138081322236E-2</v>
      </c>
      <c r="R68" s="12">
        <f t="shared" si="10"/>
        <v>6.3057776755406317E-2</v>
      </c>
      <c r="S68" s="12">
        <f t="shared" si="10"/>
        <v>6.1463969391046813E-2</v>
      </c>
      <c r="T68" s="12">
        <f t="shared" si="10"/>
        <v>5.9835908375125688E-2</v>
      </c>
      <c r="U68" s="12">
        <f t="shared" si="10"/>
        <v>5.7926561602988959E-2</v>
      </c>
      <c r="V68" s="12">
        <f t="shared" si="10"/>
        <v>5.7298015842037434E-2</v>
      </c>
    </row>
    <row r="69" spans="3:22" hidden="1" x14ac:dyDescent="0.3">
      <c r="C69" s="1" t="s">
        <v>247</v>
      </c>
      <c r="D69" s="119">
        <f>+EXP(-D70*D68)</f>
        <v>1</v>
      </c>
      <c r="E69" s="119">
        <f t="shared" ref="E69:V69" si="11">+EXP(-E70*E68)</f>
        <v>0.99549031669248722</v>
      </c>
      <c r="F69" s="119">
        <f t="shared" si="11"/>
        <v>0.98300262164663654</v>
      </c>
      <c r="G69" s="119">
        <f t="shared" si="11"/>
        <v>0.96408060625795566</v>
      </c>
      <c r="H69" s="119">
        <f t="shared" si="11"/>
        <v>0.9442427891716566</v>
      </c>
      <c r="I69" s="119">
        <f t="shared" si="11"/>
        <v>0.9250662541229866</v>
      </c>
      <c r="J69" s="119">
        <f t="shared" si="11"/>
        <v>0.89842619663739853</v>
      </c>
      <c r="K69" s="119">
        <f t="shared" si="11"/>
        <v>0.86346798885497844</v>
      </c>
      <c r="L69" s="119">
        <f t="shared" si="11"/>
        <v>0.81809881469199563</v>
      </c>
      <c r="M69" s="119">
        <f t="shared" si="11"/>
        <v>0.76925543531567242</v>
      </c>
      <c r="N69" s="119">
        <f t="shared" si="11"/>
        <v>0.72390344847951127</v>
      </c>
      <c r="O69" s="119">
        <f t="shared" si="11"/>
        <v>0.68434251613707309</v>
      </c>
      <c r="P69" s="119">
        <f t="shared" si="11"/>
        <v>0.64498166299643478</v>
      </c>
      <c r="Q69" s="119">
        <f t="shared" si="11"/>
        <v>0.61367092692859404</v>
      </c>
      <c r="R69" s="119">
        <f t="shared" si="11"/>
        <v>0.58503787944035879</v>
      </c>
      <c r="S69" s="119">
        <f t="shared" si="11"/>
        <v>0.55766710768320571</v>
      </c>
      <c r="T69" s="119">
        <f t="shared" si="11"/>
        <v>0.47329710433700689</v>
      </c>
      <c r="U69" s="119">
        <f t="shared" si="11"/>
        <v>0.36283928579562852</v>
      </c>
      <c r="V69" s="119">
        <f t="shared" si="11"/>
        <v>0.23872323847738741</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296</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297</v>
      </c>
    </row>
    <row r="78" spans="3:22" hidden="1" x14ac:dyDescent="0.3">
      <c r="C78" s="1" t="s">
        <v>246</v>
      </c>
      <c r="D78" s="12">
        <f>+D$4+5.5%*EXP(-D80/4)</f>
        <v>0.11699999999999999</v>
      </c>
      <c r="E78" s="12">
        <f t="shared" ref="E78:V78" si="13">+E$4+5.5%*EXP(-E80/4)</f>
        <v>0.11602074321975146</v>
      </c>
      <c r="F78" s="12">
        <f t="shared" si="13"/>
        <v>0.11317543476160197</v>
      </c>
      <c r="G78" s="12">
        <f t="shared" si="13"/>
        <v>0.10854692559063359</v>
      </c>
      <c r="H78" s="12">
        <f t="shared" si="13"/>
        <v>0.10317139597567657</v>
      </c>
      <c r="I78" s="12">
        <f t="shared" si="13"/>
        <v>0.10066300162951075</v>
      </c>
      <c r="J78" s="12">
        <f t="shared" si="13"/>
        <v>9.7668023001201615E-2</v>
      </c>
      <c r="K78" s="12">
        <f t="shared" si="13"/>
        <v>9.6236610561540897E-2</v>
      </c>
      <c r="L78" s="12">
        <f t="shared" si="13"/>
        <v>9.3123966042545567E-2</v>
      </c>
      <c r="M78" s="12">
        <f t="shared" si="13"/>
        <v>8.8255456591634043E-2</v>
      </c>
      <c r="N78" s="12">
        <f t="shared" si="13"/>
        <v>8.5479077255652527E-2</v>
      </c>
      <c r="O78" s="12">
        <f t="shared" si="13"/>
        <v>8.2934624410503532E-2</v>
      </c>
      <c r="P78" s="12">
        <f t="shared" si="13"/>
        <v>8.1664889563994286E-2</v>
      </c>
      <c r="Q78" s="12">
        <f t="shared" si="13"/>
        <v>7.9480931169978355E-2</v>
      </c>
      <c r="R78" s="12">
        <f t="shared" si="13"/>
        <v>7.758021073266691E-2</v>
      </c>
      <c r="S78" s="12">
        <f t="shared" si="13"/>
        <v>7.6092040598569069E-2</v>
      </c>
      <c r="T78" s="12">
        <f t="shared" si="13"/>
        <v>7.4660221653557846E-2</v>
      </c>
      <c r="U78" s="12">
        <f t="shared" si="13"/>
        <v>7.2876226514515127E-2</v>
      </c>
      <c r="V78" s="12">
        <f t="shared" si="13"/>
        <v>7.2290294025492516E-2</v>
      </c>
    </row>
    <row r="79" spans="3:22" hidden="1" x14ac:dyDescent="0.3">
      <c r="C79" s="1" t="s">
        <v>247</v>
      </c>
      <c r="D79" s="119">
        <f>+EXP(-D80*D78)</f>
        <v>1</v>
      </c>
      <c r="E79" s="119">
        <f t="shared" ref="E79:V79" si="14">+EXP(-E80*E78)</f>
        <v>0.99501711839416251</v>
      </c>
      <c r="F79" s="119">
        <f t="shared" si="14"/>
        <v>0.9811599737766864</v>
      </c>
      <c r="G79" s="119">
        <f t="shared" si="14"/>
        <v>0.95996749284308092</v>
      </c>
      <c r="H79" s="119">
        <f t="shared" si="14"/>
        <v>0.93741853952110177</v>
      </c>
      <c r="I79" s="119">
        <f t="shared" si="14"/>
        <v>0.91555948994842484</v>
      </c>
      <c r="J79" s="119">
        <f t="shared" si="14"/>
        <v>0.88495305658888523</v>
      </c>
      <c r="K79" s="119">
        <f t="shared" si="14"/>
        <v>0.84489093543887828</v>
      </c>
      <c r="L79" s="119">
        <f t="shared" si="14"/>
        <v>0.79220169518799799</v>
      </c>
      <c r="M79" s="119">
        <f t="shared" si="14"/>
        <v>0.73416852759515627</v>
      </c>
      <c r="N79" s="119">
        <f t="shared" si="14"/>
        <v>0.68060404844153377</v>
      </c>
      <c r="O79" s="119">
        <f t="shared" si="14"/>
        <v>0.63365184152767773</v>
      </c>
      <c r="P79" s="119">
        <f t="shared" si="14"/>
        <v>0.58805476032012427</v>
      </c>
      <c r="Q79" s="119">
        <f t="shared" si="14"/>
        <v>0.55089151650635892</v>
      </c>
      <c r="R79" s="119">
        <f t="shared" si="14"/>
        <v>0.51708937787172338</v>
      </c>
      <c r="S79" s="119">
        <f t="shared" si="14"/>
        <v>0.48530385984639557</v>
      </c>
      <c r="T79" s="119">
        <f t="shared" si="14"/>
        <v>0.39323162449467586</v>
      </c>
      <c r="U79" s="119">
        <f t="shared" si="14"/>
        <v>0.27930939163316598</v>
      </c>
      <c r="V79" s="119">
        <f t="shared" si="14"/>
        <v>0.1641035987932857</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298</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+D$4-5.5%*EXP(-D91/4)</f>
        <v>6.9999999999999993E-3</v>
      </c>
      <c r="E89" s="12">
        <f t="shared" ref="E89:V89" si="16">+E$4-5.5%*EXP(-E91/4)</f>
        <v>7.1984214282485443E-3</v>
      </c>
      <c r="F89" s="12">
        <f t="shared" si="16"/>
        <v>7.7012238283980586E-3</v>
      </c>
      <c r="G89" s="12">
        <f t="shared" si="16"/>
        <v>8.4255562393664371E-3</v>
      </c>
      <c r="H89" s="12">
        <f t="shared" si="16"/>
        <v>9.1160737403234299E-3</v>
      </c>
      <c r="I89" s="12">
        <f t="shared" si="16"/>
        <v>1.2306203294489254E-2</v>
      </c>
      <c r="J89" s="12">
        <f t="shared" si="16"/>
        <v>1.7218242618798389E-2</v>
      </c>
      <c r="K89" s="12">
        <f t="shared" si="16"/>
        <v>2.5239928560459118E-2</v>
      </c>
      <c r="L89" s="12">
        <f t="shared" si="16"/>
        <v>3.4265649369454435E-2</v>
      </c>
      <c r="M89" s="12">
        <f t="shared" si="16"/>
        <v>4.2416553476365956E-2</v>
      </c>
      <c r="N89" s="12">
        <f t="shared" si="16"/>
        <v>4.9779703614347484E-2</v>
      </c>
      <c r="O89" s="12">
        <f t="shared" si="16"/>
        <v>5.513192426349648E-2</v>
      </c>
      <c r="P89" s="12">
        <f t="shared" si="16"/>
        <v>6.0012124918005734E-2</v>
      </c>
      <c r="Q89" s="12">
        <f t="shared" si="16"/>
        <v>6.2617741108021638E-2</v>
      </c>
      <c r="R89" s="12">
        <f t="shared" si="16"/>
        <v>6.4447145107333098E-2</v>
      </c>
      <c r="S89" s="12">
        <f t="shared" si="16"/>
        <v>6.5863998805430937E-2</v>
      </c>
      <c r="T89" s="12">
        <f t="shared" si="16"/>
        <v>6.9828836810442163E-2</v>
      </c>
      <c r="U89" s="12">
        <f t="shared" si="16"/>
        <v>7.1492011581484868E-2</v>
      </c>
      <c r="V89" s="12">
        <f t="shared" si="16"/>
        <v>7.207794407050748E-2</v>
      </c>
    </row>
    <row r="90" spans="3:22" hidden="1" x14ac:dyDescent="0.3">
      <c r="C90" s="1" t="s">
        <v>247</v>
      </c>
      <c r="D90" s="119">
        <f>+EXP(-D91*D89)</f>
        <v>1</v>
      </c>
      <c r="E90" s="119">
        <f t="shared" ref="E90:V90" si="17">+EXP(-E91*E89)</f>
        <v>0.99969011599025503</v>
      </c>
      <c r="F90" s="119">
        <f t="shared" si="17"/>
        <v>0.99870660370997244</v>
      </c>
      <c r="G90" s="119">
        <f t="shared" si="17"/>
        <v>0.99683373746403192</v>
      </c>
      <c r="H90" s="119">
        <f t="shared" si="17"/>
        <v>0.99430606494511509</v>
      </c>
      <c r="I90" s="119">
        <f t="shared" si="17"/>
        <v>0.98927292997763705</v>
      </c>
      <c r="J90" s="119">
        <f t="shared" si="17"/>
        <v>0.97868375474344682</v>
      </c>
      <c r="K90" s="119">
        <f t="shared" si="17"/>
        <v>0.95675786857319955</v>
      </c>
      <c r="L90" s="119">
        <f t="shared" si="17"/>
        <v>0.91785879837068396</v>
      </c>
      <c r="M90" s="119">
        <f t="shared" si="17"/>
        <v>0.86198548341412595</v>
      </c>
      <c r="N90" s="119">
        <f t="shared" si="17"/>
        <v>0.79925294628100951</v>
      </c>
      <c r="O90" s="119">
        <f t="shared" si="17"/>
        <v>0.73837595825518665</v>
      </c>
      <c r="P90" s="119">
        <f t="shared" si="17"/>
        <v>0.67694709040778456</v>
      </c>
      <c r="Q90" s="119">
        <f t="shared" si="17"/>
        <v>0.62517727629344244</v>
      </c>
      <c r="R90" s="119">
        <f t="shared" si="17"/>
        <v>0.57816831901405996</v>
      </c>
      <c r="S90" s="119">
        <f t="shared" si="17"/>
        <v>0.53483367598651743</v>
      </c>
      <c r="T90" s="119">
        <f t="shared" si="17"/>
        <v>0.41771435361027476</v>
      </c>
      <c r="U90" s="119">
        <f t="shared" si="17"/>
        <v>0.28615847960587204</v>
      </c>
      <c r="V90" s="119">
        <f t="shared" si="17"/>
        <v>0.16497710013686273</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300</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6" x14ac:dyDescent="0.3">
      <c r="C97" s="350" t="s">
        <v>302</v>
      </c>
      <c r="D97" s="351"/>
      <c r="E97" s="351"/>
      <c r="F97" s="352"/>
    </row>
    <row r="98" spans="3:6" x14ac:dyDescent="0.3">
      <c r="C98" s="37" t="s">
        <v>303</v>
      </c>
      <c r="D98" s="123">
        <f>+D42-D31</f>
        <v>0</v>
      </c>
      <c r="E98" s="123">
        <f>+'RTILB ME'!D98</f>
        <v>0</v>
      </c>
      <c r="F98" s="19">
        <f t="shared" ref="F98:F103" si="19">SUMIFS(D98:E98,D98:E98,"&lt;0")</f>
        <v>0</v>
      </c>
    </row>
    <row r="99" spans="3:6" x14ac:dyDescent="0.3">
      <c r="C99" s="37" t="s">
        <v>304</v>
      </c>
      <c r="D99" s="123">
        <f>+D52-D31</f>
        <v>0</v>
      </c>
      <c r="E99" s="123">
        <f>+'RTILB ME'!D99</f>
        <v>0</v>
      </c>
      <c r="F99" s="19">
        <f t="shared" si="19"/>
        <v>0</v>
      </c>
    </row>
    <row r="100" spans="3:6" x14ac:dyDescent="0.3">
      <c r="C100" s="37" t="s">
        <v>305</v>
      </c>
      <c r="D100" s="123">
        <f>+D62-D31</f>
        <v>0</v>
      </c>
      <c r="E100" s="123">
        <f>+'RTILB ME'!D100</f>
        <v>0</v>
      </c>
      <c r="F100" s="19">
        <f t="shared" si="19"/>
        <v>0</v>
      </c>
    </row>
    <row r="101" spans="3:6" x14ac:dyDescent="0.3">
      <c r="C101" s="37" t="s">
        <v>306</v>
      </c>
      <c r="D101" s="123">
        <f>+D73-D31</f>
        <v>0</v>
      </c>
      <c r="E101" s="123">
        <f>+'RTILB ME'!D101</f>
        <v>0</v>
      </c>
      <c r="F101" s="19">
        <f t="shared" si="19"/>
        <v>0</v>
      </c>
    </row>
    <row r="102" spans="3:6" x14ac:dyDescent="0.3">
      <c r="C102" s="37" t="s">
        <v>307</v>
      </c>
      <c r="D102" s="123">
        <f>+D83-D31</f>
        <v>0</v>
      </c>
      <c r="E102" s="123">
        <f>+'RTILB ME'!D102</f>
        <v>0</v>
      </c>
      <c r="F102" s="19">
        <f t="shared" si="19"/>
        <v>0</v>
      </c>
    </row>
    <row r="103" spans="3:6" x14ac:dyDescent="0.3">
      <c r="C103" s="37" t="s">
        <v>308</v>
      </c>
      <c r="D103" s="123">
        <f>+D94-D31</f>
        <v>0</v>
      </c>
      <c r="E103" s="123">
        <f>+'RTILB ME'!D103</f>
        <v>0</v>
      </c>
      <c r="F103" s="19">
        <f t="shared" si="19"/>
        <v>0</v>
      </c>
    </row>
    <row r="104" spans="3:6" x14ac:dyDescent="0.3">
      <c r="C104" s="363" t="s">
        <v>322</v>
      </c>
      <c r="D104" s="363"/>
      <c r="E104" s="363"/>
      <c r="F104" s="124">
        <f>+MIN(F98:F103)</f>
        <v>0</v>
      </c>
    </row>
    <row r="105" spans="3:6" x14ac:dyDescent="0.3">
      <c r="C105" s="348" t="s">
        <v>320</v>
      </c>
      <c r="D105" s="348"/>
      <c r="E105" s="350"/>
      <c r="F105" s="40" t="e">
        <f>+'Capital base'!G16</f>
        <v>#VALUE!</v>
      </c>
    </row>
    <row r="106" spans="3:6" x14ac:dyDescent="0.3">
      <c r="C106" s="348" t="s">
        <v>321</v>
      </c>
      <c r="D106" s="348"/>
      <c r="E106" s="350"/>
      <c r="F106" s="94" t="e">
        <f>-F104/F105</f>
        <v>#VALUE!</v>
      </c>
    </row>
    <row r="107" spans="3:6" x14ac:dyDescent="0.3">
      <c r="C107" s="348" t="s">
        <v>323</v>
      </c>
      <c r="D107" s="348"/>
      <c r="E107" s="348"/>
      <c r="F107" s="94" t="e">
        <f>+IF(F106&lt;15%,0%,IF(F106&lt;30%,0.5%,IF(F106&lt;60%,1.5%,2.5%)))</f>
        <v>#VALUE!</v>
      </c>
    </row>
    <row r="108" spans="3:6" ht="15.6" x14ac:dyDescent="0.3">
      <c r="C108" s="359" t="s">
        <v>324</v>
      </c>
      <c r="D108" s="359"/>
      <c r="E108" s="359"/>
      <c r="F108" s="125" t="e">
        <f>+F107*50%</f>
        <v>#VALUE!</v>
      </c>
    </row>
  </sheetData>
  <sheetProtection algorithmName="SHA-512" hashValue="2TB/TbwTuY1rrgRYrrIeAHOPA5p4+JvW4DcqgBXwuScKyi11PYEshOiePayBcM1QtM6X5LnE+aVz0lmsbjy2Ug==" saltValue="9Y51PdfxexIKajsjrXMmkA==" spinCount="100000" sheet="1" objects="1" scenarios="1" selectLockedCells="1"/>
  <mergeCells count="9">
    <mergeCell ref="D1:P3"/>
    <mergeCell ref="C105:E105"/>
    <mergeCell ref="C106:E106"/>
    <mergeCell ref="C107:E107"/>
    <mergeCell ref="C108:E108"/>
    <mergeCell ref="D9:V9"/>
    <mergeCell ref="D14:V14"/>
    <mergeCell ref="C97:F97"/>
    <mergeCell ref="C104:E104"/>
  </mergeCells>
  <phoneticPr fontId="21" type="noConversion"/>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3756-77C1-4AA7-85F6-E0BC7ED7CC58}">
  <dimension ref="B1:V103"/>
  <sheetViews>
    <sheetView topLeftCell="A9" zoomScale="81" zoomScaleNormal="81" workbookViewId="0">
      <selection activeCell="D15" sqref="D15:V26"/>
    </sheetView>
  </sheetViews>
  <sheetFormatPr baseColWidth="10" defaultColWidth="11.5546875" defaultRowHeight="14.4" x14ac:dyDescent="0.3"/>
  <cols>
    <col min="1" max="1" width="0.6640625" style="1" customWidth="1"/>
    <col min="2" max="2" width="1.109375" style="1" customWidth="1"/>
    <col min="3" max="3" width="28.109375" style="1" customWidth="1"/>
    <col min="4" max="22" width="16.77734375" style="1" customWidth="1"/>
    <col min="23" max="16384" width="11.5546875" style="1"/>
  </cols>
  <sheetData>
    <row r="1" spans="2:22" x14ac:dyDescent="0.3">
      <c r="D1" s="357" t="s">
        <v>355</v>
      </c>
      <c r="E1" s="357"/>
      <c r="F1" s="357"/>
      <c r="G1" s="357"/>
      <c r="H1" s="357"/>
      <c r="I1" s="357"/>
      <c r="J1" s="357"/>
      <c r="K1" s="357"/>
      <c r="L1" s="357"/>
      <c r="M1" s="357"/>
      <c r="N1" s="357"/>
      <c r="O1" s="357"/>
      <c r="P1" s="357"/>
    </row>
    <row r="2" spans="2:22" x14ac:dyDescent="0.3">
      <c r="D2" s="357"/>
      <c r="E2" s="357"/>
      <c r="F2" s="357"/>
      <c r="G2" s="357"/>
      <c r="H2" s="357"/>
      <c r="I2" s="357"/>
      <c r="J2" s="357"/>
      <c r="K2" s="357"/>
      <c r="L2" s="357"/>
      <c r="M2" s="357"/>
      <c r="N2" s="357"/>
      <c r="O2" s="357"/>
      <c r="P2" s="357"/>
    </row>
    <row r="3" spans="2:22" x14ac:dyDescent="0.3">
      <c r="D3" s="358"/>
      <c r="E3" s="358"/>
      <c r="F3" s="358"/>
      <c r="G3" s="358"/>
      <c r="H3" s="358"/>
      <c r="I3" s="358"/>
      <c r="J3" s="358"/>
      <c r="K3" s="358"/>
      <c r="L3" s="358"/>
      <c r="M3" s="358"/>
      <c r="N3" s="358"/>
      <c r="O3" s="358"/>
      <c r="P3" s="358"/>
    </row>
    <row r="4" spans="2:22" ht="21" x14ac:dyDescent="0.4">
      <c r="B4" s="117"/>
      <c r="C4" s="37" t="s">
        <v>246</v>
      </c>
      <c r="D4" s="94">
        <v>5.8200000000000002E-2</v>
      </c>
      <c r="E4" s="94">
        <v>5.7631878582000001E-2</v>
      </c>
      <c r="F4" s="94">
        <v>5.5927514327000001E-2</v>
      </c>
      <c r="G4" s="94">
        <v>5.4387651278999999E-2</v>
      </c>
      <c r="H4" s="94">
        <v>5.5498403012999999E-2</v>
      </c>
      <c r="I4" s="94">
        <v>5.6648599058000002E-2</v>
      </c>
      <c r="J4" s="94">
        <v>5.8245773265000002E-2</v>
      </c>
      <c r="K4" s="94">
        <v>6.0225865703000009E-2</v>
      </c>
      <c r="L4" s="94">
        <v>6.2783074967000002E-2</v>
      </c>
      <c r="M4" s="94">
        <v>6.2630349306000005E-2</v>
      </c>
      <c r="N4" s="94">
        <v>6.0601748708000003E-2</v>
      </c>
      <c r="O4" s="94">
        <v>6.2384636583999994E-2</v>
      </c>
      <c r="P4" s="94">
        <v>6.2697823868000005E-2</v>
      </c>
      <c r="Q4" s="94">
        <v>6.3438123919E-2</v>
      </c>
      <c r="R4" s="94">
        <v>6.4826119178999997E-2</v>
      </c>
      <c r="S4" s="94">
        <v>6.6214114438000002E-2</v>
      </c>
      <c r="T4" s="94">
        <v>6.7276574857999996E-2</v>
      </c>
      <c r="U4" s="94">
        <v>6.7276574857999996E-2</v>
      </c>
      <c r="V4" s="94">
        <v>6.7276574857999996E-2</v>
      </c>
    </row>
    <row r="5" spans="2:22" ht="21" x14ac:dyDescent="0.4">
      <c r="B5" s="117"/>
      <c r="C5" s="37" t="s">
        <v>247</v>
      </c>
      <c r="D5" s="116">
        <v>1</v>
      </c>
      <c r="E5" s="116">
        <v>0.99752170350999803</v>
      </c>
      <c r="F5" s="116">
        <v>0.99064510238790038</v>
      </c>
      <c r="G5" s="116">
        <v>0.97973719893291344</v>
      </c>
      <c r="H5" s="116">
        <v>0.96583372878220453</v>
      </c>
      <c r="I5" s="116">
        <v>0.95156602636229204</v>
      </c>
      <c r="J5" s="116">
        <v>0.92970484563855726</v>
      </c>
      <c r="K5" s="116">
        <v>0.89989344958540485</v>
      </c>
      <c r="L5" s="116">
        <v>0.85466569531885539</v>
      </c>
      <c r="M5" s="116">
        <v>0.80308621138966441</v>
      </c>
      <c r="N5" s="116">
        <v>0.76125108225208293</v>
      </c>
      <c r="O5" s="116">
        <v>0.7094947751487477</v>
      </c>
      <c r="P5" s="116">
        <v>0.66522966606067446</v>
      </c>
      <c r="Q5" s="116">
        <v>0.62134174283044707</v>
      </c>
      <c r="R5" s="116">
        <v>0.5763085703601325</v>
      </c>
      <c r="S5" s="116">
        <v>0.5330574624200497</v>
      </c>
      <c r="T5" s="116">
        <v>0.43125719556299386</v>
      </c>
      <c r="U5" s="116">
        <v>0.30806838245237311</v>
      </c>
      <c r="V5" s="116">
        <v>0.18601752831618917</v>
      </c>
    </row>
    <row r="6" spans="2:22" ht="21" x14ac:dyDescent="0.4">
      <c r="B6" s="117"/>
      <c r="C6" s="37" t="s">
        <v>248</v>
      </c>
      <c r="D6" s="116">
        <v>0</v>
      </c>
      <c r="E6" s="116">
        <v>4.3055555555555555E-2</v>
      </c>
      <c r="F6" s="116">
        <v>0.16805555555555557</v>
      </c>
      <c r="G6" s="116">
        <v>0.37638888888888888</v>
      </c>
      <c r="H6" s="116">
        <v>0.62638888888888888</v>
      </c>
      <c r="I6" s="116">
        <v>0.87638888888888888</v>
      </c>
      <c r="J6" s="116">
        <v>1.2513888888888889</v>
      </c>
      <c r="K6" s="116">
        <v>1.7513888888888889</v>
      </c>
      <c r="L6" s="116">
        <v>2.5013888888888891</v>
      </c>
      <c r="M6" s="116">
        <v>3.5013888888888891</v>
      </c>
      <c r="N6" s="116">
        <v>4.5013888888888891</v>
      </c>
      <c r="O6" s="116">
        <v>5.5013888888888891</v>
      </c>
      <c r="P6" s="116">
        <v>6.5013888888888891</v>
      </c>
      <c r="Q6" s="116">
        <v>7.5013888888888891</v>
      </c>
      <c r="R6" s="116">
        <v>8.5013888888888882</v>
      </c>
      <c r="S6" s="116">
        <v>9.5013888888888882</v>
      </c>
      <c r="T6" s="116">
        <v>12.501388888888888</v>
      </c>
      <c r="U6" s="116">
        <v>17.50138888888889</v>
      </c>
      <c r="V6" s="37">
        <v>25</v>
      </c>
    </row>
    <row r="7" spans="2:22" ht="6.6" customHeight="1" x14ac:dyDescent="0.4">
      <c r="B7" s="117"/>
    </row>
    <row r="8" spans="2:22" ht="32.4" customHeight="1" x14ac:dyDescent="0.3">
      <c r="C8" s="110" t="s">
        <v>249</v>
      </c>
      <c r="D8" s="121" t="s">
        <v>250</v>
      </c>
      <c r="E8" s="121" t="s">
        <v>251</v>
      </c>
      <c r="F8" s="121" t="s">
        <v>252</v>
      </c>
      <c r="G8" s="121" t="s">
        <v>253</v>
      </c>
      <c r="H8" s="121" t="s">
        <v>254</v>
      </c>
      <c r="I8" s="121" t="s">
        <v>255</v>
      </c>
      <c r="J8" s="121" t="s">
        <v>256</v>
      </c>
      <c r="K8" s="121" t="s">
        <v>257</v>
      </c>
      <c r="L8" s="121" t="s">
        <v>258</v>
      </c>
      <c r="M8" s="121" t="s">
        <v>259</v>
      </c>
      <c r="N8" s="121" t="s">
        <v>260</v>
      </c>
      <c r="O8" s="121" t="s">
        <v>261</v>
      </c>
      <c r="P8" s="121" t="s">
        <v>262</v>
      </c>
      <c r="Q8" s="121" t="s">
        <v>263</v>
      </c>
      <c r="R8" s="121" t="s">
        <v>264</v>
      </c>
      <c r="S8" s="121" t="s">
        <v>265</v>
      </c>
      <c r="T8" s="121" t="s">
        <v>266</v>
      </c>
      <c r="U8" s="121" t="s">
        <v>267</v>
      </c>
      <c r="V8" s="121" t="s">
        <v>268</v>
      </c>
    </row>
    <row r="9" spans="2:22" s="118" customFormat="1" ht="34.950000000000003" customHeight="1" x14ac:dyDescent="0.3">
      <c r="C9" s="111" t="s">
        <v>311</v>
      </c>
      <c r="D9" s="360"/>
      <c r="E9" s="361"/>
      <c r="F9" s="361"/>
      <c r="G9" s="361"/>
      <c r="H9" s="361"/>
      <c r="I9" s="361"/>
      <c r="J9" s="361"/>
      <c r="K9" s="361"/>
      <c r="L9" s="361"/>
      <c r="M9" s="361"/>
      <c r="N9" s="361"/>
      <c r="O9" s="361"/>
      <c r="P9" s="361"/>
      <c r="Q9" s="361"/>
      <c r="R9" s="361"/>
      <c r="S9" s="361"/>
      <c r="T9" s="361"/>
      <c r="U9" s="361"/>
      <c r="V9" s="362"/>
    </row>
    <row r="10" spans="2:22" ht="34.950000000000003" customHeight="1" x14ac:dyDescent="0.3">
      <c r="C10" s="112" t="s">
        <v>270</v>
      </c>
      <c r="D10" s="162"/>
      <c r="E10" s="163"/>
      <c r="F10" s="163"/>
      <c r="G10" s="163"/>
      <c r="H10" s="163"/>
      <c r="I10" s="163"/>
      <c r="J10" s="167"/>
      <c r="K10" s="167"/>
      <c r="L10" s="163"/>
      <c r="M10" s="163"/>
      <c r="N10" s="163"/>
      <c r="O10" s="163"/>
      <c r="P10" s="163"/>
      <c r="Q10" s="163"/>
      <c r="R10" s="163"/>
      <c r="S10" s="163"/>
      <c r="T10" s="163"/>
      <c r="U10" s="163"/>
      <c r="V10" s="163"/>
    </row>
    <row r="11" spans="2:22" ht="34.950000000000003" customHeight="1" x14ac:dyDescent="0.3">
      <c r="C11" s="112" t="s">
        <v>271</v>
      </c>
      <c r="D11" s="162"/>
      <c r="E11" s="162"/>
      <c r="F11" s="162"/>
      <c r="G11" s="162"/>
      <c r="H11" s="162"/>
      <c r="I11" s="162"/>
      <c r="J11" s="166"/>
      <c r="K11" s="166"/>
      <c r="L11" s="162"/>
      <c r="M11" s="162"/>
      <c r="N11" s="162"/>
      <c r="O11" s="162"/>
      <c r="P11" s="162"/>
      <c r="Q11" s="162"/>
      <c r="R11" s="162"/>
      <c r="S11" s="162"/>
      <c r="T11" s="162"/>
      <c r="U11" s="162"/>
      <c r="V11" s="162"/>
    </row>
    <row r="12" spans="2:22" ht="34.950000000000003" customHeight="1" x14ac:dyDescent="0.3">
      <c r="C12" s="113" t="s">
        <v>272</v>
      </c>
      <c r="D12" s="162"/>
      <c r="E12" s="162"/>
      <c r="F12" s="162"/>
      <c r="G12" s="162"/>
      <c r="H12" s="162"/>
      <c r="I12" s="162"/>
      <c r="J12" s="162"/>
      <c r="K12" s="162"/>
      <c r="L12" s="162"/>
      <c r="M12" s="162"/>
      <c r="N12" s="162"/>
      <c r="O12" s="162"/>
      <c r="P12" s="162"/>
      <c r="Q12" s="162"/>
      <c r="R12" s="162"/>
      <c r="S12" s="162"/>
      <c r="T12" s="162"/>
      <c r="U12" s="162"/>
      <c r="V12" s="162"/>
    </row>
    <row r="13" spans="2:22" ht="34.950000000000003" customHeight="1" x14ac:dyDescent="0.3">
      <c r="C13" s="113" t="s">
        <v>273</v>
      </c>
      <c r="D13" s="162"/>
      <c r="E13" s="162"/>
      <c r="F13" s="162"/>
      <c r="G13" s="162"/>
      <c r="H13" s="162"/>
      <c r="I13" s="162"/>
      <c r="J13" s="162"/>
      <c r="K13" s="162"/>
      <c r="L13" s="162"/>
      <c r="M13" s="162"/>
      <c r="N13" s="162"/>
      <c r="O13" s="162"/>
      <c r="P13" s="162"/>
      <c r="Q13" s="162"/>
      <c r="R13" s="162"/>
      <c r="S13" s="162"/>
      <c r="T13" s="162"/>
      <c r="U13" s="162"/>
      <c r="V13" s="162"/>
    </row>
    <row r="14" spans="2:22" s="118" customFormat="1" ht="34.950000000000003" customHeight="1" x14ac:dyDescent="0.3">
      <c r="C14" s="111" t="s">
        <v>312</v>
      </c>
      <c r="D14" s="360"/>
      <c r="E14" s="361"/>
      <c r="F14" s="361"/>
      <c r="G14" s="361"/>
      <c r="H14" s="361"/>
      <c r="I14" s="361"/>
      <c r="J14" s="361"/>
      <c r="K14" s="361"/>
      <c r="L14" s="361"/>
      <c r="M14" s="361"/>
      <c r="N14" s="361"/>
      <c r="O14" s="361"/>
      <c r="P14" s="361"/>
      <c r="Q14" s="361"/>
      <c r="R14" s="361"/>
      <c r="S14" s="361"/>
      <c r="T14" s="361"/>
      <c r="U14" s="361"/>
      <c r="V14" s="362"/>
    </row>
    <row r="15" spans="2:22" ht="34.950000000000003" customHeight="1" x14ac:dyDescent="0.3">
      <c r="C15" s="114" t="s">
        <v>275</v>
      </c>
      <c r="D15" s="162"/>
      <c r="E15" s="162"/>
      <c r="F15" s="162"/>
      <c r="G15" s="162"/>
      <c r="H15" s="162"/>
      <c r="I15" s="162"/>
      <c r="J15" s="162"/>
      <c r="K15" s="162"/>
      <c r="L15" s="162"/>
      <c r="M15" s="162"/>
      <c r="N15" s="162"/>
      <c r="O15" s="162"/>
      <c r="P15" s="162"/>
      <c r="Q15" s="162"/>
      <c r="R15" s="162"/>
      <c r="S15" s="162"/>
      <c r="T15" s="162"/>
      <c r="U15" s="162"/>
      <c r="V15" s="162"/>
    </row>
    <row r="16" spans="2:22" ht="34.950000000000003" customHeight="1" x14ac:dyDescent="0.3">
      <c r="C16" s="114" t="s">
        <v>276</v>
      </c>
      <c r="D16" s="162"/>
      <c r="E16" s="162"/>
      <c r="F16" s="162"/>
      <c r="G16" s="162"/>
      <c r="H16" s="162"/>
      <c r="I16" s="162"/>
      <c r="J16" s="162"/>
      <c r="K16" s="162"/>
      <c r="L16" s="162"/>
      <c r="M16" s="162"/>
      <c r="N16" s="162"/>
      <c r="O16" s="162"/>
      <c r="P16" s="162"/>
      <c r="Q16" s="162"/>
      <c r="R16" s="162"/>
      <c r="S16" s="162"/>
      <c r="T16" s="162"/>
      <c r="U16" s="162"/>
      <c r="V16" s="162"/>
    </row>
    <row r="17" spans="3:22" ht="34.950000000000003" customHeight="1" x14ac:dyDescent="0.3">
      <c r="C17" s="114" t="s">
        <v>277</v>
      </c>
      <c r="D17" s="162"/>
      <c r="E17" s="162"/>
      <c r="F17" s="162"/>
      <c r="G17" s="162"/>
      <c r="H17" s="162"/>
      <c r="I17" s="162"/>
      <c r="J17" s="166"/>
      <c r="K17" s="162"/>
      <c r="L17" s="162"/>
      <c r="M17" s="162"/>
      <c r="N17" s="162"/>
      <c r="O17" s="162"/>
      <c r="P17" s="162"/>
      <c r="Q17" s="162"/>
      <c r="R17" s="162"/>
      <c r="S17" s="162"/>
      <c r="T17" s="162"/>
      <c r="U17" s="162"/>
      <c r="V17" s="162"/>
    </row>
    <row r="18" spans="3:22" ht="34.950000000000003" customHeight="1" x14ac:dyDescent="0.3">
      <c r="C18" s="114" t="s">
        <v>278</v>
      </c>
      <c r="D18" s="162"/>
      <c r="E18" s="163"/>
      <c r="F18" s="163"/>
      <c r="G18" s="163"/>
      <c r="H18" s="163"/>
      <c r="I18" s="163"/>
      <c r="J18" s="163"/>
      <c r="K18" s="162"/>
      <c r="L18" s="162"/>
      <c r="M18" s="162"/>
      <c r="N18" s="162"/>
      <c r="O18" s="162"/>
      <c r="P18" s="162"/>
      <c r="Q18" s="162"/>
      <c r="R18" s="162"/>
      <c r="S18" s="162"/>
      <c r="T18" s="162"/>
      <c r="U18" s="162"/>
      <c r="V18" s="162"/>
    </row>
    <row r="19" spans="3:22" ht="34.950000000000003" customHeight="1" x14ac:dyDescent="0.3">
      <c r="C19" s="115" t="s">
        <v>279</v>
      </c>
      <c r="D19" s="162"/>
      <c r="E19" s="164"/>
      <c r="F19" s="164"/>
      <c r="G19" s="164"/>
      <c r="H19" s="164"/>
      <c r="I19" s="164"/>
      <c r="J19" s="164"/>
      <c r="K19" s="164"/>
      <c r="L19" s="164"/>
      <c r="M19" s="164"/>
      <c r="N19" s="164"/>
      <c r="O19" s="164"/>
      <c r="P19" s="164"/>
      <c r="Q19" s="164"/>
      <c r="R19" s="164"/>
      <c r="S19" s="164"/>
      <c r="T19" s="164"/>
      <c r="U19" s="164"/>
      <c r="V19" s="164"/>
    </row>
    <row r="20" spans="3:22" ht="34.950000000000003" customHeight="1" x14ac:dyDescent="0.3">
      <c r="C20" s="115" t="s">
        <v>280</v>
      </c>
      <c r="D20" s="162"/>
      <c r="E20" s="165"/>
      <c r="F20" s="165"/>
      <c r="G20" s="165"/>
      <c r="H20" s="165"/>
      <c r="I20" s="165"/>
      <c r="J20" s="165"/>
      <c r="K20" s="165"/>
      <c r="L20" s="165"/>
      <c r="M20" s="165"/>
      <c r="N20" s="165"/>
      <c r="O20" s="165"/>
      <c r="P20" s="165"/>
      <c r="Q20" s="165"/>
      <c r="R20" s="165"/>
      <c r="S20" s="165"/>
      <c r="T20" s="165"/>
      <c r="U20" s="165"/>
      <c r="V20" s="165"/>
    </row>
    <row r="21" spans="3:22" ht="34.950000000000003" customHeight="1" x14ac:dyDescent="0.3">
      <c r="C21" s="115" t="s">
        <v>281</v>
      </c>
      <c r="D21" s="162"/>
      <c r="E21" s="162"/>
      <c r="F21" s="162"/>
      <c r="G21" s="162"/>
      <c r="H21" s="162"/>
      <c r="I21" s="162"/>
      <c r="J21" s="162"/>
      <c r="K21" s="162"/>
      <c r="L21" s="162"/>
      <c r="M21" s="162"/>
      <c r="N21" s="162"/>
      <c r="O21" s="162"/>
      <c r="P21" s="162"/>
      <c r="Q21" s="162"/>
      <c r="R21" s="162"/>
      <c r="S21" s="162"/>
      <c r="T21" s="162"/>
      <c r="U21" s="162"/>
      <c r="V21" s="162"/>
    </row>
    <row r="22" spans="3:22" ht="34.950000000000003" customHeight="1" x14ac:dyDescent="0.3">
      <c r="C22" s="115" t="s">
        <v>282</v>
      </c>
      <c r="D22" s="162"/>
      <c r="E22" s="163"/>
      <c r="F22" s="163"/>
      <c r="G22" s="163"/>
      <c r="H22" s="163"/>
      <c r="I22" s="163"/>
      <c r="J22" s="163"/>
      <c r="K22" s="162"/>
      <c r="L22" s="162"/>
      <c r="M22" s="162"/>
      <c r="N22" s="162"/>
      <c r="O22" s="162"/>
      <c r="P22" s="162"/>
      <c r="Q22" s="162"/>
      <c r="R22" s="162"/>
      <c r="S22" s="162"/>
      <c r="T22" s="162"/>
      <c r="U22" s="162"/>
      <c r="V22" s="162"/>
    </row>
    <row r="23" spans="3:22" ht="34.950000000000003" customHeight="1" x14ac:dyDescent="0.3">
      <c r="C23" s="112" t="s">
        <v>283</v>
      </c>
      <c r="D23" s="162"/>
      <c r="E23" s="163"/>
      <c r="F23" s="163"/>
      <c r="G23" s="163"/>
      <c r="H23" s="163"/>
      <c r="I23" s="163"/>
      <c r="J23" s="163"/>
      <c r="K23" s="163"/>
      <c r="L23" s="163"/>
      <c r="M23" s="163"/>
      <c r="N23" s="163"/>
      <c r="O23" s="163"/>
      <c r="P23" s="163"/>
      <c r="Q23" s="163"/>
      <c r="R23" s="163"/>
      <c r="S23" s="163"/>
      <c r="T23" s="163"/>
      <c r="U23" s="163"/>
      <c r="V23" s="163"/>
    </row>
    <row r="24" spans="3:22" ht="34.950000000000003" customHeight="1" x14ac:dyDescent="0.3">
      <c r="C24" s="112" t="s">
        <v>284</v>
      </c>
      <c r="D24" s="162"/>
      <c r="E24" s="163"/>
      <c r="F24" s="163"/>
      <c r="G24" s="163"/>
      <c r="H24" s="163"/>
      <c r="I24" s="163"/>
      <c r="J24" s="163"/>
      <c r="K24" s="163"/>
      <c r="L24" s="163"/>
      <c r="M24" s="163"/>
      <c r="N24" s="163"/>
      <c r="O24" s="163"/>
      <c r="P24" s="163"/>
      <c r="Q24" s="163"/>
      <c r="R24" s="163"/>
      <c r="S24" s="163"/>
      <c r="T24" s="163"/>
      <c r="U24" s="163"/>
      <c r="V24" s="163"/>
    </row>
    <row r="25" spans="3:22" ht="34.950000000000003" customHeight="1" x14ac:dyDescent="0.3">
      <c r="C25" s="112" t="s">
        <v>285</v>
      </c>
      <c r="D25" s="162"/>
      <c r="E25" s="162"/>
      <c r="F25" s="162"/>
      <c r="G25" s="162"/>
      <c r="H25" s="162"/>
      <c r="I25" s="162"/>
      <c r="J25" s="162"/>
      <c r="K25" s="162"/>
      <c r="L25" s="162"/>
      <c r="M25" s="162"/>
      <c r="N25" s="162"/>
      <c r="O25" s="162"/>
      <c r="P25" s="162"/>
      <c r="Q25" s="162"/>
      <c r="R25" s="162"/>
      <c r="S25" s="162"/>
      <c r="T25" s="162"/>
      <c r="U25" s="162"/>
      <c r="V25" s="166"/>
    </row>
    <row r="26" spans="3:22" ht="40.950000000000003" customHeight="1" x14ac:dyDescent="0.3">
      <c r="C26" s="112" t="s">
        <v>286</v>
      </c>
      <c r="D26" s="162"/>
      <c r="E26" s="163"/>
      <c r="F26" s="163"/>
      <c r="G26" s="163"/>
      <c r="H26" s="163"/>
      <c r="I26" s="163"/>
      <c r="J26" s="163"/>
      <c r="K26" s="162"/>
      <c r="L26" s="162"/>
      <c r="M26" s="162"/>
      <c r="N26" s="162"/>
      <c r="O26" s="162"/>
      <c r="P26" s="162"/>
      <c r="Q26" s="162"/>
      <c r="R26" s="162"/>
      <c r="S26" s="162"/>
      <c r="T26" s="162"/>
      <c r="U26" s="162"/>
      <c r="V26" s="162"/>
    </row>
    <row r="28" spans="3:22" hidden="1" x14ac:dyDescent="0.3"/>
    <row r="29" spans="3:22" hidden="1" x14ac:dyDescent="0.3">
      <c r="C29" s="1" t="s">
        <v>287</v>
      </c>
    </row>
    <row r="30" spans="3:22" hidden="1" x14ac:dyDescent="0.3">
      <c r="C30" s="1" t="s">
        <v>313</v>
      </c>
      <c r="D30" s="14">
        <f>(SUM(D$10:D$13)-SUM(D$15:D$26))*D$5</f>
        <v>0</v>
      </c>
      <c r="E30" s="14">
        <f t="shared" ref="E30:V30" si="0">(SUM(E$10:E$13)-SUM(E$15:E$26))*E$5</f>
        <v>0</v>
      </c>
      <c r="F30" s="14">
        <f t="shared" si="0"/>
        <v>0</v>
      </c>
      <c r="G30" s="14">
        <f t="shared" si="0"/>
        <v>0</v>
      </c>
      <c r="H30" s="14">
        <f t="shared" si="0"/>
        <v>0</v>
      </c>
      <c r="I30" s="14">
        <f t="shared" si="0"/>
        <v>0</v>
      </c>
      <c r="J30" s="14">
        <f t="shared" si="0"/>
        <v>0</v>
      </c>
      <c r="K30" s="14">
        <f t="shared" si="0"/>
        <v>0</v>
      </c>
      <c r="L30" s="14">
        <f t="shared" si="0"/>
        <v>0</v>
      </c>
      <c r="M30" s="14">
        <f t="shared" si="0"/>
        <v>0</v>
      </c>
      <c r="N30" s="14">
        <f t="shared" si="0"/>
        <v>0</v>
      </c>
      <c r="O30" s="14">
        <f t="shared" si="0"/>
        <v>0</v>
      </c>
      <c r="P30" s="14">
        <f t="shared" si="0"/>
        <v>0</v>
      </c>
      <c r="Q30" s="14">
        <f t="shared" si="0"/>
        <v>0</v>
      </c>
      <c r="R30" s="14">
        <f t="shared" si="0"/>
        <v>0</v>
      </c>
      <c r="S30" s="14">
        <f t="shared" si="0"/>
        <v>0</v>
      </c>
      <c r="T30" s="14">
        <f t="shared" si="0"/>
        <v>0</v>
      </c>
      <c r="U30" s="14">
        <f t="shared" si="0"/>
        <v>0</v>
      </c>
      <c r="V30" s="14">
        <f t="shared" si="0"/>
        <v>0</v>
      </c>
    </row>
    <row r="31" spans="3:22" hidden="1" x14ac:dyDescent="0.3">
      <c r="D31" s="14">
        <f>SUM(D30:V30)</f>
        <v>0</v>
      </c>
    </row>
    <row r="32" spans="3:22" hidden="1" x14ac:dyDescent="0.3"/>
    <row r="33" spans="3:22" hidden="1" x14ac:dyDescent="0.3"/>
    <row r="34" spans="3:22" hidden="1" x14ac:dyDescent="0.3"/>
    <row r="35" spans="3:22" hidden="1" x14ac:dyDescent="0.3"/>
    <row r="36" spans="3:22" hidden="1" x14ac:dyDescent="0.3">
      <c r="C36" s="1" t="s">
        <v>289</v>
      </c>
    </row>
    <row r="37" spans="3:22" hidden="1" x14ac:dyDescent="0.3">
      <c r="C37" s="1" t="s">
        <v>246</v>
      </c>
      <c r="D37" s="12">
        <f t="shared" ref="D37:V37" si="1">+D$4+2%</f>
        <v>7.8200000000000006E-2</v>
      </c>
      <c r="E37" s="12">
        <f t="shared" si="1"/>
        <v>7.7631878582000005E-2</v>
      </c>
      <c r="F37" s="12">
        <f t="shared" si="1"/>
        <v>7.5927514326999998E-2</v>
      </c>
      <c r="G37" s="12">
        <f t="shared" si="1"/>
        <v>7.4387651279000003E-2</v>
      </c>
      <c r="H37" s="12">
        <f t="shared" si="1"/>
        <v>7.5498403012999996E-2</v>
      </c>
      <c r="I37" s="12">
        <f t="shared" si="1"/>
        <v>7.6648599058000005E-2</v>
      </c>
      <c r="J37" s="12">
        <f t="shared" si="1"/>
        <v>7.8245773264999999E-2</v>
      </c>
      <c r="K37" s="12">
        <f t="shared" si="1"/>
        <v>8.0225865703000013E-2</v>
      </c>
      <c r="L37" s="12">
        <f t="shared" si="1"/>
        <v>8.2783074967000006E-2</v>
      </c>
      <c r="M37" s="12">
        <f t="shared" si="1"/>
        <v>8.2630349306000009E-2</v>
      </c>
      <c r="N37" s="12">
        <f t="shared" si="1"/>
        <v>8.0601748708000007E-2</v>
      </c>
      <c r="O37" s="12">
        <f t="shared" si="1"/>
        <v>8.2384636583999998E-2</v>
      </c>
      <c r="P37" s="12">
        <f t="shared" si="1"/>
        <v>8.2697823868000009E-2</v>
      </c>
      <c r="Q37" s="12">
        <f t="shared" si="1"/>
        <v>8.3438123919000004E-2</v>
      </c>
      <c r="R37" s="12">
        <f t="shared" si="1"/>
        <v>8.4826119179000001E-2</v>
      </c>
      <c r="S37" s="12">
        <f t="shared" si="1"/>
        <v>8.6214114438000006E-2</v>
      </c>
      <c r="T37" s="12">
        <f t="shared" si="1"/>
        <v>8.7276574858E-2</v>
      </c>
      <c r="U37" s="12">
        <f t="shared" si="1"/>
        <v>8.7276574858E-2</v>
      </c>
      <c r="V37" s="12">
        <f t="shared" si="1"/>
        <v>8.7276574858E-2</v>
      </c>
    </row>
    <row r="38" spans="3:22" hidden="1" x14ac:dyDescent="0.3">
      <c r="C38" s="1" t="s">
        <v>247</v>
      </c>
      <c r="D38" s="119">
        <f>+EXP(-D39*D37)</f>
        <v>1</v>
      </c>
      <c r="E38" s="119">
        <f t="shared" ref="E38:V38" si="2">+EXP(-E39*E37)</f>
        <v>0.99666309621872606</v>
      </c>
      <c r="F38" s="119">
        <f t="shared" si="2"/>
        <v>0.9873210235556068</v>
      </c>
      <c r="G38" s="119">
        <f t="shared" si="2"/>
        <v>0.97238964509220727</v>
      </c>
      <c r="H38" s="119">
        <f t="shared" si="2"/>
        <v>0.95380945443848042</v>
      </c>
      <c r="I38" s="119">
        <f t="shared" si="2"/>
        <v>0.9350325097018255</v>
      </c>
      <c r="J38" s="119">
        <f t="shared" si="2"/>
        <v>0.90672516405212322</v>
      </c>
      <c r="K38" s="119">
        <f t="shared" si="2"/>
        <v>0.86891785203213767</v>
      </c>
      <c r="L38" s="119">
        <f t="shared" si="2"/>
        <v>0.81296057494681939</v>
      </c>
      <c r="M38" s="119">
        <f t="shared" si="2"/>
        <v>0.7487718208452786</v>
      </c>
      <c r="N38" s="119">
        <f t="shared" si="2"/>
        <v>0.69571177829606667</v>
      </c>
      <c r="O38" s="119">
        <f t="shared" si="2"/>
        <v>0.63557198337025977</v>
      </c>
      <c r="P38" s="119">
        <f t="shared" si="2"/>
        <v>0.58411890453020654</v>
      </c>
      <c r="Q38" s="119">
        <f t="shared" si="2"/>
        <v>0.53477893896316508</v>
      </c>
      <c r="R38" s="119">
        <f t="shared" si="2"/>
        <v>0.48619775863493181</v>
      </c>
      <c r="S38" s="119">
        <f t="shared" si="2"/>
        <v>0.44080449272562322</v>
      </c>
      <c r="T38" s="119">
        <f t="shared" si="2"/>
        <v>0.33585411219916866</v>
      </c>
      <c r="U38" s="119">
        <f t="shared" si="2"/>
        <v>0.21708608968018589</v>
      </c>
      <c r="V38" s="119">
        <f t="shared" si="2"/>
        <v>0.11282533416773169</v>
      </c>
    </row>
    <row r="39" spans="3:22" hidden="1" x14ac:dyDescent="0.3">
      <c r="C39" s="1" t="s">
        <v>248</v>
      </c>
      <c r="D39" s="119">
        <v>0</v>
      </c>
      <c r="E39" s="119">
        <f>+((1+30)/360)/2</f>
        <v>4.3055555555555555E-2</v>
      </c>
      <c r="F39" s="119">
        <f>+((31+90)/360)/2</f>
        <v>0.16805555555555557</v>
      </c>
      <c r="G39" s="119">
        <f>+((91+180)/360)/2</f>
        <v>0.37638888888888888</v>
      </c>
      <c r="H39" s="119">
        <f>+((181+270)/360)/2</f>
        <v>0.62638888888888888</v>
      </c>
      <c r="I39" s="119">
        <f>+((271+360)/360)/2</f>
        <v>0.87638888888888888</v>
      </c>
      <c r="J39" s="119">
        <f>+((361+540)/360)/2</f>
        <v>1.2513888888888889</v>
      </c>
      <c r="K39" s="119">
        <f>+((541+720)/360)/2</f>
        <v>1.7513888888888889</v>
      </c>
      <c r="L39" s="119">
        <f>+((721+1080)/360)/2</f>
        <v>2.5013888888888891</v>
      </c>
      <c r="M39" s="119">
        <f>+((1081+1440)/360)/2</f>
        <v>3.5013888888888891</v>
      </c>
      <c r="N39" s="119">
        <f>+((1441+1800)/360)/2</f>
        <v>4.5013888888888891</v>
      </c>
      <c r="O39" s="119">
        <f>+((1801+2160)/360)/2</f>
        <v>5.5013888888888891</v>
      </c>
      <c r="P39" s="119">
        <f>+((2161+2520)/360)/2</f>
        <v>6.5013888888888891</v>
      </c>
      <c r="Q39" s="119">
        <f>+((2521+2880)/360)/2</f>
        <v>7.5013888888888891</v>
      </c>
      <c r="R39" s="119">
        <f>+((2881+3240)/360)/2</f>
        <v>8.5013888888888882</v>
      </c>
      <c r="S39" s="119">
        <f>+((3241+3600)/360)/2</f>
        <v>9.5013888888888882</v>
      </c>
      <c r="T39" s="119">
        <f>+((3601+5400)/360)/2</f>
        <v>12.501388888888888</v>
      </c>
      <c r="U39" s="119">
        <f>+((5401+7200)/360)/2</f>
        <v>17.50138888888889</v>
      </c>
      <c r="V39" s="1">
        <v>25</v>
      </c>
    </row>
    <row r="40" spans="3:22" hidden="1" x14ac:dyDescent="0.3"/>
    <row r="41" spans="3:22" hidden="1" x14ac:dyDescent="0.3">
      <c r="C41" s="1" t="s">
        <v>314</v>
      </c>
      <c r="D41" s="14">
        <f>(SUM(D$10:D$13)-SUM(D$15:D$26))*D$38</f>
        <v>0</v>
      </c>
      <c r="E41" s="14">
        <f t="shared" ref="E41:V41" si="3">(SUM(E$10:E$13)-SUM(E$15:E$26))*E$38</f>
        <v>0</v>
      </c>
      <c r="F41" s="14">
        <f t="shared" si="3"/>
        <v>0</v>
      </c>
      <c r="G41" s="14">
        <f t="shared" si="3"/>
        <v>0</v>
      </c>
      <c r="H41" s="14">
        <f t="shared" si="3"/>
        <v>0</v>
      </c>
      <c r="I41" s="14">
        <f t="shared" si="3"/>
        <v>0</v>
      </c>
      <c r="J41" s="14">
        <f t="shared" si="3"/>
        <v>0</v>
      </c>
      <c r="K41" s="14">
        <f t="shared" si="3"/>
        <v>0</v>
      </c>
      <c r="L41" s="14">
        <f t="shared" si="3"/>
        <v>0</v>
      </c>
      <c r="M41" s="14">
        <f t="shared" si="3"/>
        <v>0</v>
      </c>
      <c r="N41" s="14">
        <f t="shared" si="3"/>
        <v>0</v>
      </c>
      <c r="O41" s="14">
        <f t="shared" si="3"/>
        <v>0</v>
      </c>
      <c r="P41" s="14">
        <f t="shared" si="3"/>
        <v>0</v>
      </c>
      <c r="Q41" s="14">
        <f t="shared" si="3"/>
        <v>0</v>
      </c>
      <c r="R41" s="14">
        <f t="shared" si="3"/>
        <v>0</v>
      </c>
      <c r="S41" s="14">
        <f t="shared" si="3"/>
        <v>0</v>
      </c>
      <c r="T41" s="14">
        <f t="shared" si="3"/>
        <v>0</v>
      </c>
      <c r="U41" s="14">
        <f t="shared" si="3"/>
        <v>0</v>
      </c>
      <c r="V41" s="14">
        <f t="shared" si="3"/>
        <v>0</v>
      </c>
    </row>
    <row r="42" spans="3:22" hidden="1" x14ac:dyDescent="0.3">
      <c r="D42" s="14">
        <f>SUM(D41:V41)</f>
        <v>0</v>
      </c>
    </row>
    <row r="43" spans="3:22" hidden="1" x14ac:dyDescent="0.3"/>
    <row r="44" spans="3:22" hidden="1" x14ac:dyDescent="0.3"/>
    <row r="45" spans="3:22" hidden="1" x14ac:dyDescent="0.3"/>
    <row r="46" spans="3:22" hidden="1" x14ac:dyDescent="0.3">
      <c r="C46" s="1" t="s">
        <v>291</v>
      </c>
    </row>
    <row r="47" spans="3:22" hidden="1" x14ac:dyDescent="0.3">
      <c r="C47" s="1" t="s">
        <v>246</v>
      </c>
      <c r="D47" s="12">
        <f t="shared" ref="D47:V47" si="4">+D$4-2%</f>
        <v>3.8199999999999998E-2</v>
      </c>
      <c r="E47" s="12">
        <f t="shared" si="4"/>
        <v>3.7631878581999997E-2</v>
      </c>
      <c r="F47" s="12">
        <f t="shared" si="4"/>
        <v>3.5927514327000004E-2</v>
      </c>
      <c r="G47" s="12">
        <f t="shared" si="4"/>
        <v>3.4387651278999995E-2</v>
      </c>
      <c r="H47" s="12">
        <f t="shared" si="4"/>
        <v>3.5498403013000002E-2</v>
      </c>
      <c r="I47" s="12">
        <f t="shared" si="4"/>
        <v>3.6648599057999998E-2</v>
      </c>
      <c r="J47" s="12">
        <f t="shared" si="4"/>
        <v>3.8245773265000005E-2</v>
      </c>
      <c r="K47" s="12">
        <f t="shared" si="4"/>
        <v>4.0225865703000005E-2</v>
      </c>
      <c r="L47" s="12">
        <f t="shared" si="4"/>
        <v>4.2783074966999998E-2</v>
      </c>
      <c r="M47" s="12">
        <f t="shared" si="4"/>
        <v>4.2630349306000001E-2</v>
      </c>
      <c r="N47" s="12">
        <f t="shared" si="4"/>
        <v>4.0601748707999999E-2</v>
      </c>
      <c r="O47" s="12">
        <f t="shared" si="4"/>
        <v>4.2384636583999991E-2</v>
      </c>
      <c r="P47" s="12">
        <f t="shared" si="4"/>
        <v>4.2697823868000001E-2</v>
      </c>
      <c r="Q47" s="12">
        <f t="shared" si="4"/>
        <v>4.3438123918999996E-2</v>
      </c>
      <c r="R47" s="12">
        <f t="shared" si="4"/>
        <v>4.4826119178999993E-2</v>
      </c>
      <c r="S47" s="12">
        <f t="shared" si="4"/>
        <v>4.6214114437999998E-2</v>
      </c>
      <c r="T47" s="12">
        <f t="shared" si="4"/>
        <v>4.7276574857999992E-2</v>
      </c>
      <c r="U47" s="12">
        <f t="shared" si="4"/>
        <v>4.7276574857999992E-2</v>
      </c>
      <c r="V47" s="12">
        <f t="shared" si="4"/>
        <v>4.7276574857999992E-2</v>
      </c>
    </row>
    <row r="48" spans="3:22" hidden="1" x14ac:dyDescent="0.3">
      <c r="C48" s="1" t="s">
        <v>247</v>
      </c>
      <c r="D48" s="119">
        <f>+EXP(-D49*D47)</f>
        <v>1</v>
      </c>
      <c r="E48" s="119">
        <f t="shared" ref="E48:V48" si="5">+EXP(-E49*E47)</f>
        <v>0.99838105047597403</v>
      </c>
      <c r="F48" s="119">
        <f t="shared" si="5"/>
        <v>0.99398037261571748</v>
      </c>
      <c r="G48" s="119">
        <f t="shared" si="5"/>
        <v>0.98714027223304068</v>
      </c>
      <c r="H48" s="119">
        <f t="shared" si="5"/>
        <v>0.97800958809168925</v>
      </c>
      <c r="I48" s="119">
        <f t="shared" si="5"/>
        <v>0.96839189347081844</v>
      </c>
      <c r="J48" s="119">
        <f t="shared" si="5"/>
        <v>0.95326691512680473</v>
      </c>
      <c r="K48" s="119">
        <f t="shared" si="5"/>
        <v>0.93197327999743784</v>
      </c>
      <c r="L48" s="119">
        <f t="shared" si="5"/>
        <v>0.8985103008256532</v>
      </c>
      <c r="M48" s="119">
        <f t="shared" si="5"/>
        <v>0.86134045775939072</v>
      </c>
      <c r="N48" s="119">
        <f t="shared" si="5"/>
        <v>0.8329644952242774</v>
      </c>
      <c r="O48" s="119">
        <f t="shared" si="5"/>
        <v>0.79201545872754531</v>
      </c>
      <c r="P48" s="119">
        <f t="shared" si="5"/>
        <v>0.75760346938798973</v>
      </c>
      <c r="Q48" s="119">
        <f t="shared" si="5"/>
        <v>0.72191616620520871</v>
      </c>
      <c r="R48" s="119">
        <f t="shared" si="5"/>
        <v>0.68312031960625574</v>
      </c>
      <c r="S48" s="119">
        <f t="shared" si="5"/>
        <v>0.6446174277506076</v>
      </c>
      <c r="T48" s="119">
        <f t="shared" si="5"/>
        <v>0.55376058225711589</v>
      </c>
      <c r="U48" s="119">
        <f t="shared" si="5"/>
        <v>0.43718198806122766</v>
      </c>
      <c r="V48" s="119">
        <f t="shared" si="5"/>
        <v>0.30669105565796456</v>
      </c>
    </row>
    <row r="49" spans="3:22" hidden="1" x14ac:dyDescent="0.3">
      <c r="C49" s="1" t="s">
        <v>248</v>
      </c>
      <c r="D49" s="119">
        <v>0</v>
      </c>
      <c r="E49" s="119">
        <f>+((1+30)/360)/2</f>
        <v>4.3055555555555555E-2</v>
      </c>
      <c r="F49" s="119">
        <f>+((31+90)/360)/2</f>
        <v>0.16805555555555557</v>
      </c>
      <c r="G49" s="119">
        <f>+((91+180)/360)/2</f>
        <v>0.37638888888888888</v>
      </c>
      <c r="H49" s="119">
        <f>+((181+270)/360)/2</f>
        <v>0.62638888888888888</v>
      </c>
      <c r="I49" s="119">
        <f>+((271+360)/360)/2</f>
        <v>0.87638888888888888</v>
      </c>
      <c r="J49" s="119">
        <f>+((361+540)/360)/2</f>
        <v>1.2513888888888889</v>
      </c>
      <c r="K49" s="119">
        <f>+((541+720)/360)/2</f>
        <v>1.7513888888888889</v>
      </c>
      <c r="L49" s="119">
        <f>+((721+1080)/360)/2</f>
        <v>2.5013888888888891</v>
      </c>
      <c r="M49" s="119">
        <f>+((1081+1440)/360)/2</f>
        <v>3.5013888888888891</v>
      </c>
      <c r="N49" s="119">
        <f>+((1441+1800)/360)/2</f>
        <v>4.5013888888888891</v>
      </c>
      <c r="O49" s="119">
        <f>+((1801+2160)/360)/2</f>
        <v>5.5013888888888891</v>
      </c>
      <c r="P49" s="119">
        <f>+((2161+2520)/360)/2</f>
        <v>6.5013888888888891</v>
      </c>
      <c r="Q49" s="119">
        <f>+((2521+2880)/360)/2</f>
        <v>7.5013888888888891</v>
      </c>
      <c r="R49" s="119">
        <f>+((2881+3240)/360)/2</f>
        <v>8.5013888888888882</v>
      </c>
      <c r="S49" s="119">
        <f>+((3241+3600)/360)/2</f>
        <v>9.5013888888888882</v>
      </c>
      <c r="T49" s="119">
        <f>+((3601+5400)/360)/2</f>
        <v>12.501388888888888</v>
      </c>
      <c r="U49" s="119">
        <f>+((5401+7200)/360)/2</f>
        <v>17.50138888888889</v>
      </c>
      <c r="V49" s="1">
        <v>25</v>
      </c>
    </row>
    <row r="50" spans="3:22" hidden="1" x14ac:dyDescent="0.3"/>
    <row r="51" spans="3:22" hidden="1" x14ac:dyDescent="0.3">
      <c r="C51" s="1" t="s">
        <v>315</v>
      </c>
      <c r="D51" s="14">
        <f>(SUM(D$10:D$13)-SUM(D$15:D$26))*D$48</f>
        <v>0</v>
      </c>
      <c r="E51" s="14">
        <f t="shared" ref="E51:V51" si="6">(SUM(E$10:E$13)-SUM(E$15:E$26))*E$48</f>
        <v>0</v>
      </c>
      <c r="F51" s="14">
        <f t="shared" si="6"/>
        <v>0</v>
      </c>
      <c r="G51" s="14">
        <f t="shared" si="6"/>
        <v>0</v>
      </c>
      <c r="H51" s="14">
        <f t="shared" si="6"/>
        <v>0</v>
      </c>
      <c r="I51" s="14">
        <f t="shared" si="6"/>
        <v>0</v>
      </c>
      <c r="J51" s="14">
        <f t="shared" si="6"/>
        <v>0</v>
      </c>
      <c r="K51" s="14">
        <f t="shared" si="6"/>
        <v>0</v>
      </c>
      <c r="L51" s="14">
        <f t="shared" si="6"/>
        <v>0</v>
      </c>
      <c r="M51" s="14">
        <f t="shared" si="6"/>
        <v>0</v>
      </c>
      <c r="N51" s="14">
        <f t="shared" si="6"/>
        <v>0</v>
      </c>
      <c r="O51" s="14">
        <f t="shared" si="6"/>
        <v>0</v>
      </c>
      <c r="P51" s="14">
        <f t="shared" si="6"/>
        <v>0</v>
      </c>
      <c r="Q51" s="14">
        <f t="shared" si="6"/>
        <v>0</v>
      </c>
      <c r="R51" s="14">
        <f t="shared" si="6"/>
        <v>0</v>
      </c>
      <c r="S51" s="14">
        <f t="shared" si="6"/>
        <v>0</v>
      </c>
      <c r="T51" s="14">
        <f t="shared" si="6"/>
        <v>0</v>
      </c>
      <c r="U51" s="14">
        <f t="shared" si="6"/>
        <v>0</v>
      </c>
      <c r="V51" s="14">
        <f t="shared" si="6"/>
        <v>0</v>
      </c>
    </row>
    <row r="52" spans="3:22" hidden="1" x14ac:dyDescent="0.3">
      <c r="D52" s="14">
        <f>SUM(D51:V51)</f>
        <v>0</v>
      </c>
    </row>
    <row r="53" spans="3:22" hidden="1" x14ac:dyDescent="0.3"/>
    <row r="54" spans="3:22" hidden="1" x14ac:dyDescent="0.3"/>
    <row r="55" spans="3:22" hidden="1" x14ac:dyDescent="0.3"/>
    <row r="56" spans="3:22" hidden="1" x14ac:dyDescent="0.3">
      <c r="C56" s="1" t="s">
        <v>293</v>
      </c>
    </row>
    <row r="57" spans="3:22" hidden="1" x14ac:dyDescent="0.3">
      <c r="C57" s="1" t="s">
        <v>246</v>
      </c>
      <c r="D57" s="12">
        <f t="shared" ref="D57:V57" si="7">+D$4-0.65*3%*EXP(-D59/4)+0.9*1.5%*(1-EXP(-D59/4))</f>
        <v>3.8699999999999998E-2</v>
      </c>
      <c r="E57" s="12">
        <f t="shared" si="7"/>
        <v>3.8485182044549128E-2</v>
      </c>
      <c r="F57" s="12">
        <f t="shared" si="7"/>
        <v>3.7785251047038837E-2</v>
      </c>
      <c r="G57" s="12">
        <f t="shared" si="7"/>
        <v>3.7851240473619853E-2</v>
      </c>
      <c r="H57" s="12">
        <f t="shared" si="7"/>
        <v>4.0781806342394061E-2</v>
      </c>
      <c r="I57" s="12">
        <f t="shared" si="7"/>
        <v>4.3641559557493555E-2</v>
      </c>
      <c r="J57" s="12">
        <f t="shared" si="7"/>
        <v>4.7610839150279041E-2</v>
      </c>
      <c r="K57" s="12">
        <f t="shared" si="7"/>
        <v>5.2426861102675471E-2</v>
      </c>
      <c r="L57" s="12">
        <f t="shared" si="7"/>
        <v>5.8625579965072665E-2</v>
      </c>
      <c r="M57" s="12">
        <f t="shared" si="7"/>
        <v>6.2378678371419576E-2</v>
      </c>
      <c r="N57" s="12">
        <f t="shared" si="7"/>
        <v>6.3391936615608491E-2</v>
      </c>
      <c r="O57" s="12">
        <f t="shared" si="7"/>
        <v>6.7543826539897878E-2</v>
      </c>
      <c r="P57" s="12">
        <f t="shared" si="7"/>
        <v>6.9701994474203444E-2</v>
      </c>
      <c r="Q57" s="12">
        <f t="shared" si="7"/>
        <v>7.1879166900412989E-2</v>
      </c>
      <c r="R57" s="12">
        <f t="shared" si="7"/>
        <v>7.4386199491399851E-2</v>
      </c>
      <c r="S57" s="12">
        <f t="shared" si="7"/>
        <v>7.6645701900058566E-2</v>
      </c>
      <c r="T57" s="12">
        <f t="shared" si="7"/>
        <v>7.9327159405065295E-2</v>
      </c>
      <c r="U57" s="12">
        <f t="shared" si="7"/>
        <v>8.0361310378090911E-2</v>
      </c>
      <c r="V57" s="12">
        <f t="shared" si="7"/>
        <v>8.0712869871504486E-2</v>
      </c>
    </row>
    <row r="58" spans="3:22" hidden="1" x14ac:dyDescent="0.3">
      <c r="C58" s="1" t="s">
        <v>247</v>
      </c>
      <c r="D58" s="119">
        <f>+EXP(-D59*D57)</f>
        <v>1</v>
      </c>
      <c r="E58" s="119">
        <f t="shared" ref="E58:V58" si="8">+EXP(-E59*E57)</f>
        <v>0.99834437117445196</v>
      </c>
      <c r="F58" s="119">
        <f t="shared" si="8"/>
        <v>0.99367009742168244</v>
      </c>
      <c r="G58" s="119">
        <f t="shared" si="8"/>
        <v>0.98585421888009284</v>
      </c>
      <c r="H58" s="119">
        <f t="shared" si="8"/>
        <v>0.974778249402946</v>
      </c>
      <c r="I58" s="119">
        <f t="shared" si="8"/>
        <v>0.96247520143981391</v>
      </c>
      <c r="J58" s="119">
        <f t="shared" si="8"/>
        <v>0.94216046386835872</v>
      </c>
      <c r="K58" s="119">
        <f t="shared" si="8"/>
        <v>0.91226950561968545</v>
      </c>
      <c r="L58" s="119">
        <f t="shared" si="8"/>
        <v>0.86360017791214128</v>
      </c>
      <c r="M58" s="119">
        <f t="shared" si="8"/>
        <v>0.8037942010972694</v>
      </c>
      <c r="N58" s="119">
        <f t="shared" si="8"/>
        <v>0.75174977296164869</v>
      </c>
      <c r="O58" s="119">
        <f t="shared" si="8"/>
        <v>0.68964048263427757</v>
      </c>
      <c r="P58" s="119">
        <f t="shared" si="8"/>
        <v>0.63561657152303452</v>
      </c>
      <c r="Q58" s="119">
        <f t="shared" si="8"/>
        <v>0.58321837946339128</v>
      </c>
      <c r="R58" s="119">
        <f t="shared" si="8"/>
        <v>0.53132254655643463</v>
      </c>
      <c r="S58" s="119">
        <f t="shared" si="8"/>
        <v>0.48275759722166167</v>
      </c>
      <c r="T58" s="119">
        <f t="shared" si="8"/>
        <v>0.37094566999009654</v>
      </c>
      <c r="U58" s="119">
        <f t="shared" si="8"/>
        <v>0.24501531883187735</v>
      </c>
      <c r="V58" s="119">
        <f t="shared" si="8"/>
        <v>0.13294473721267139</v>
      </c>
    </row>
    <row r="59" spans="3:22" hidden="1" x14ac:dyDescent="0.3">
      <c r="C59" s="1" t="s">
        <v>248</v>
      </c>
      <c r="D59" s="119">
        <v>0</v>
      </c>
      <c r="E59" s="119">
        <f>+((1+30)/360)/2</f>
        <v>4.3055555555555555E-2</v>
      </c>
      <c r="F59" s="119">
        <f>+((31+90)/360)/2</f>
        <v>0.16805555555555557</v>
      </c>
      <c r="G59" s="119">
        <f>+((91+180)/360)/2</f>
        <v>0.37638888888888888</v>
      </c>
      <c r="H59" s="119">
        <f>+((181+270)/360)/2</f>
        <v>0.62638888888888888</v>
      </c>
      <c r="I59" s="119">
        <f>+((271+360)/360)/2</f>
        <v>0.87638888888888888</v>
      </c>
      <c r="J59" s="119">
        <f>+((361+540)/360)/2</f>
        <v>1.2513888888888889</v>
      </c>
      <c r="K59" s="119">
        <f>+((541+720)/360)/2</f>
        <v>1.7513888888888889</v>
      </c>
      <c r="L59" s="119">
        <f>+((721+1080)/360)/2</f>
        <v>2.5013888888888891</v>
      </c>
      <c r="M59" s="119">
        <f>+((1081+1440)/360)/2</f>
        <v>3.5013888888888891</v>
      </c>
      <c r="N59" s="119">
        <f>+((1441+1800)/360)/2</f>
        <v>4.5013888888888891</v>
      </c>
      <c r="O59" s="119">
        <f>+((1801+2160)/360)/2</f>
        <v>5.5013888888888891</v>
      </c>
      <c r="P59" s="119">
        <f>+((2161+2520)/360)/2</f>
        <v>6.5013888888888891</v>
      </c>
      <c r="Q59" s="119">
        <f>+((2521+2880)/360)/2</f>
        <v>7.5013888888888891</v>
      </c>
      <c r="R59" s="119">
        <f>+((2881+3240)/360)/2</f>
        <v>8.5013888888888882</v>
      </c>
      <c r="S59" s="119">
        <f>+((3241+3600)/360)/2</f>
        <v>9.5013888888888882</v>
      </c>
      <c r="T59" s="119">
        <f>+((3601+5400)/360)/2</f>
        <v>12.501388888888888</v>
      </c>
      <c r="U59" s="119">
        <f>+((5401+7200)/360)/2</f>
        <v>17.50138888888889</v>
      </c>
      <c r="V59" s="1">
        <v>25</v>
      </c>
    </row>
    <row r="60" spans="3:22" hidden="1" x14ac:dyDescent="0.3"/>
    <row r="61" spans="3:22" hidden="1" x14ac:dyDescent="0.3">
      <c r="C61" s="1" t="s">
        <v>316</v>
      </c>
      <c r="D61" s="14">
        <f>(SUM(D$10:D$13)-SUM(D$15:D$26))*D$58</f>
        <v>0</v>
      </c>
      <c r="E61" s="14">
        <f t="shared" ref="E61:V61" si="9">(SUM(E$10:E$13)-SUM(E$15:E$26))*E$58</f>
        <v>0</v>
      </c>
      <c r="F61" s="14">
        <f t="shared" si="9"/>
        <v>0</v>
      </c>
      <c r="G61" s="14">
        <f t="shared" si="9"/>
        <v>0</v>
      </c>
      <c r="H61" s="14">
        <f t="shared" si="9"/>
        <v>0</v>
      </c>
      <c r="I61" s="14">
        <f t="shared" si="9"/>
        <v>0</v>
      </c>
      <c r="J61" s="14">
        <f t="shared" si="9"/>
        <v>0</v>
      </c>
      <c r="K61" s="14">
        <f t="shared" si="9"/>
        <v>0</v>
      </c>
      <c r="L61" s="14">
        <f t="shared" si="9"/>
        <v>0</v>
      </c>
      <c r="M61" s="14">
        <f t="shared" si="9"/>
        <v>0</v>
      </c>
      <c r="N61" s="14">
        <f t="shared" si="9"/>
        <v>0</v>
      </c>
      <c r="O61" s="14">
        <f t="shared" si="9"/>
        <v>0</v>
      </c>
      <c r="P61" s="14">
        <f t="shared" si="9"/>
        <v>0</v>
      </c>
      <c r="Q61" s="14">
        <f t="shared" si="9"/>
        <v>0</v>
      </c>
      <c r="R61" s="14">
        <f t="shared" si="9"/>
        <v>0</v>
      </c>
      <c r="S61" s="14">
        <f t="shared" si="9"/>
        <v>0</v>
      </c>
      <c r="T61" s="14">
        <f t="shared" si="9"/>
        <v>0</v>
      </c>
      <c r="U61" s="14">
        <f t="shared" si="9"/>
        <v>0</v>
      </c>
      <c r="V61" s="14">
        <f t="shared" si="9"/>
        <v>0</v>
      </c>
    </row>
    <row r="62" spans="3:22" hidden="1" x14ac:dyDescent="0.3">
      <c r="D62" s="14">
        <f>SUM(D61:V61)</f>
        <v>0</v>
      </c>
    </row>
    <row r="63" spans="3:22" hidden="1" x14ac:dyDescent="0.3"/>
    <row r="64" spans="3:22" hidden="1" x14ac:dyDescent="0.3"/>
    <row r="65" spans="3:22" hidden="1" x14ac:dyDescent="0.3"/>
    <row r="66" spans="3:22" hidden="1" x14ac:dyDescent="0.3"/>
    <row r="67" spans="3:22" hidden="1" x14ac:dyDescent="0.3">
      <c r="C67" s="1" t="s">
        <v>295</v>
      </c>
    </row>
    <row r="68" spans="3:22" hidden="1" x14ac:dyDescent="0.3">
      <c r="C68" s="1" t="s">
        <v>246</v>
      </c>
      <c r="D68" s="12">
        <f t="shared" ref="D68:V68" si="10">+D$4+0.8*3%*EXP(-D70/4)-0.6*1.5%*(1-EXP(-D70/4))</f>
        <v>8.2199999999999995E-2</v>
      </c>
      <c r="E68" s="12">
        <f t="shared" si="10"/>
        <v>8.1278575119450885E-2</v>
      </c>
      <c r="F68" s="12">
        <f t="shared" si="10"/>
        <v>7.8569777606961169E-2</v>
      </c>
      <c r="G68" s="12">
        <f t="shared" si="10"/>
        <v>7.5424062084380142E-2</v>
      </c>
      <c r="H68" s="12">
        <f t="shared" si="10"/>
        <v>7.471499968360594E-2</v>
      </c>
      <c r="I68" s="12">
        <f t="shared" si="10"/>
        <v>7.4155638558506445E-2</v>
      </c>
      <c r="J68" s="12">
        <f t="shared" si="10"/>
        <v>7.3380707379720966E-2</v>
      </c>
      <c r="K68" s="12">
        <f t="shared" si="10"/>
        <v>7.2524870303324551E-2</v>
      </c>
      <c r="L68" s="12">
        <f t="shared" si="10"/>
        <v>7.1440569968927337E-2</v>
      </c>
      <c r="M68" s="12">
        <f t="shared" si="10"/>
        <v>6.7382020240580431E-2</v>
      </c>
      <c r="N68" s="12">
        <f t="shared" si="10"/>
        <v>6.2311560800391512E-2</v>
      </c>
      <c r="O68" s="12">
        <f t="shared" si="10"/>
        <v>6.1725446628102101E-2</v>
      </c>
      <c r="P68" s="12">
        <f t="shared" si="10"/>
        <v>6.0193653261796577E-2</v>
      </c>
      <c r="Q68" s="12">
        <f t="shared" si="10"/>
        <v>5.9497080937587016E-2</v>
      </c>
      <c r="R68" s="12">
        <f t="shared" si="10"/>
        <v>5.9766038866600139E-2</v>
      </c>
      <c r="S68" s="12">
        <f t="shared" si="10"/>
        <v>6.0282526975941442E-2</v>
      </c>
      <c r="T68" s="12">
        <f t="shared" si="10"/>
        <v>5.9725990310934708E-2</v>
      </c>
      <c r="U68" s="12">
        <f t="shared" si="10"/>
        <v>5.8691839337909085E-2</v>
      </c>
      <c r="V68" s="12">
        <f t="shared" si="10"/>
        <v>5.834027984449551E-2</v>
      </c>
    </row>
    <row r="69" spans="3:22" hidden="1" x14ac:dyDescent="0.3">
      <c r="C69" s="1" t="s">
        <v>247</v>
      </c>
      <c r="D69" s="119">
        <f>+EXP(-D70*D68)</f>
        <v>1</v>
      </c>
      <c r="E69" s="119">
        <f t="shared" ref="E69:V69" si="11">+EXP(-E70*E68)</f>
        <v>0.9965066218868277</v>
      </c>
      <c r="F69" s="119">
        <f t="shared" si="11"/>
        <v>0.98688270391838651</v>
      </c>
      <c r="G69" s="119">
        <f t="shared" si="11"/>
        <v>0.97201039617711649</v>
      </c>
      <c r="H69" s="119">
        <f t="shared" si="11"/>
        <v>0.95427761803753963</v>
      </c>
      <c r="I69" s="119">
        <f t="shared" si="11"/>
        <v>0.93707760467516577</v>
      </c>
      <c r="J69" s="119">
        <f t="shared" si="11"/>
        <v>0.91226222586648475</v>
      </c>
      <c r="K69" s="119">
        <f t="shared" si="11"/>
        <v>0.88071671686042763</v>
      </c>
      <c r="L69" s="119">
        <f t="shared" si="11"/>
        <v>0.83635622688976186</v>
      </c>
      <c r="M69" s="119">
        <f t="shared" si="11"/>
        <v>0.78983544160773611</v>
      </c>
      <c r="N69" s="119">
        <f t="shared" si="11"/>
        <v>0.75541458031823405</v>
      </c>
      <c r="O69" s="119">
        <f t="shared" si="11"/>
        <v>0.71207240078681644</v>
      </c>
      <c r="P69" s="119">
        <f t="shared" si="11"/>
        <v>0.67614863794107471</v>
      </c>
      <c r="Q69" s="119">
        <f t="shared" si="11"/>
        <v>0.63998487106642299</v>
      </c>
      <c r="R69" s="119">
        <f t="shared" si="11"/>
        <v>0.60164101102179901</v>
      </c>
      <c r="S69" s="119">
        <f t="shared" si="11"/>
        <v>0.56396237990585707</v>
      </c>
      <c r="T69" s="119">
        <f t="shared" si="11"/>
        <v>0.47394792241253886</v>
      </c>
      <c r="U69" s="119">
        <f t="shared" si="11"/>
        <v>0.35801202460731046</v>
      </c>
      <c r="V69" s="119">
        <f t="shared" si="11"/>
        <v>0.23258326335400253</v>
      </c>
    </row>
    <row r="70" spans="3:22" hidden="1" x14ac:dyDescent="0.3">
      <c r="C70" s="1" t="s">
        <v>248</v>
      </c>
      <c r="D70" s="119">
        <v>0</v>
      </c>
      <c r="E70" s="119">
        <f>+((1+30)/360)/2</f>
        <v>4.3055555555555555E-2</v>
      </c>
      <c r="F70" s="119">
        <f>+((31+90)/360)/2</f>
        <v>0.16805555555555557</v>
      </c>
      <c r="G70" s="119">
        <f>+((91+180)/360)/2</f>
        <v>0.37638888888888888</v>
      </c>
      <c r="H70" s="119">
        <f>+((181+270)/360)/2</f>
        <v>0.62638888888888888</v>
      </c>
      <c r="I70" s="119">
        <f>+((271+360)/360)/2</f>
        <v>0.87638888888888888</v>
      </c>
      <c r="J70" s="119">
        <f>+((361+540)/360)/2</f>
        <v>1.2513888888888889</v>
      </c>
      <c r="K70" s="119">
        <f>+((541+720)/360)/2</f>
        <v>1.7513888888888889</v>
      </c>
      <c r="L70" s="119">
        <f>+((721+1080)/360)/2</f>
        <v>2.5013888888888891</v>
      </c>
      <c r="M70" s="119">
        <f>+((1081+1440)/360)/2</f>
        <v>3.5013888888888891</v>
      </c>
      <c r="N70" s="119">
        <f>+((1441+1800)/360)/2</f>
        <v>4.5013888888888891</v>
      </c>
      <c r="O70" s="119">
        <f>+((1801+2160)/360)/2</f>
        <v>5.5013888888888891</v>
      </c>
      <c r="P70" s="119">
        <f>+((2161+2520)/360)/2</f>
        <v>6.5013888888888891</v>
      </c>
      <c r="Q70" s="119">
        <f>+((2521+2880)/360)/2</f>
        <v>7.5013888888888891</v>
      </c>
      <c r="R70" s="119">
        <f>+((2881+3240)/360)/2</f>
        <v>8.5013888888888882</v>
      </c>
      <c r="S70" s="119">
        <f>+((3241+3600)/360)/2</f>
        <v>9.5013888888888882</v>
      </c>
      <c r="T70" s="119">
        <f>+((3601+5400)/360)/2</f>
        <v>12.501388888888888</v>
      </c>
      <c r="U70" s="119">
        <f>+((5401+7200)/360)/2</f>
        <v>17.50138888888889</v>
      </c>
      <c r="V70" s="1">
        <v>25</v>
      </c>
    </row>
    <row r="71" spans="3:22" hidden="1" x14ac:dyDescent="0.3"/>
    <row r="72" spans="3:22" hidden="1" x14ac:dyDescent="0.3">
      <c r="C72" s="1" t="s">
        <v>317</v>
      </c>
      <c r="D72" s="14">
        <f>(SUM(D$10:D$13)-SUM(D$15:D$26))*D$69</f>
        <v>0</v>
      </c>
      <c r="E72" s="14">
        <f t="shared" ref="E72:V72" si="12">(SUM(E$10:E$13)-SUM(E$15:E$26))*E$69</f>
        <v>0</v>
      </c>
      <c r="F72" s="14">
        <f t="shared" si="12"/>
        <v>0</v>
      </c>
      <c r="G72" s="14">
        <f t="shared" si="12"/>
        <v>0</v>
      </c>
      <c r="H72" s="14">
        <f t="shared" si="12"/>
        <v>0</v>
      </c>
      <c r="I72" s="14">
        <f t="shared" si="12"/>
        <v>0</v>
      </c>
      <c r="J72" s="14">
        <f t="shared" si="12"/>
        <v>0</v>
      </c>
      <c r="K72" s="14">
        <f t="shared" si="12"/>
        <v>0</v>
      </c>
      <c r="L72" s="14">
        <f t="shared" si="12"/>
        <v>0</v>
      </c>
      <c r="M72" s="14">
        <f t="shared" si="12"/>
        <v>0</v>
      </c>
      <c r="N72" s="14">
        <f t="shared" si="12"/>
        <v>0</v>
      </c>
      <c r="O72" s="14">
        <f t="shared" si="12"/>
        <v>0</v>
      </c>
      <c r="P72" s="14">
        <f t="shared" si="12"/>
        <v>0</v>
      </c>
      <c r="Q72" s="14">
        <f t="shared" si="12"/>
        <v>0</v>
      </c>
      <c r="R72" s="14">
        <f t="shared" si="12"/>
        <v>0</v>
      </c>
      <c r="S72" s="14">
        <f t="shared" si="12"/>
        <v>0</v>
      </c>
      <c r="T72" s="14">
        <f t="shared" si="12"/>
        <v>0</v>
      </c>
      <c r="U72" s="14">
        <f t="shared" si="12"/>
        <v>0</v>
      </c>
      <c r="V72" s="14">
        <f t="shared" si="12"/>
        <v>0</v>
      </c>
    </row>
    <row r="73" spans="3:22" hidden="1" x14ac:dyDescent="0.3">
      <c r="D73" s="14">
        <f>SUM(D72:V72)</f>
        <v>0</v>
      </c>
    </row>
    <row r="74" spans="3:22" hidden="1" x14ac:dyDescent="0.3"/>
    <row r="75" spans="3:22" hidden="1" x14ac:dyDescent="0.3"/>
    <row r="76" spans="3:22" hidden="1" x14ac:dyDescent="0.3"/>
    <row r="77" spans="3:22" hidden="1" x14ac:dyDescent="0.3">
      <c r="C77" s="1" t="s">
        <v>297</v>
      </c>
    </row>
    <row r="78" spans="3:22" hidden="1" x14ac:dyDescent="0.3">
      <c r="C78" s="1" t="s">
        <v>246</v>
      </c>
      <c r="D78" s="12">
        <f t="shared" ref="D78:V78" si="13">+D$4+3%*EXP(-D80/4)</f>
        <v>8.8200000000000001E-2</v>
      </c>
      <c r="E78" s="12">
        <f t="shared" si="13"/>
        <v>8.731069361604625E-2</v>
      </c>
      <c r="F78" s="12">
        <f t="shared" si="13"/>
        <v>8.4693208217873794E-2</v>
      </c>
      <c r="G78" s="12">
        <f t="shared" si="13"/>
        <v>8.1693479283891035E-2</v>
      </c>
      <c r="H78" s="12">
        <f t="shared" si="13"/>
        <v>8.1149854531732665E-2</v>
      </c>
      <c r="I78" s="12">
        <f t="shared" si="13"/>
        <v>8.0745907694824037E-2</v>
      </c>
      <c r="J78" s="12">
        <f t="shared" si="13"/>
        <v>8.0186622460200876E-2</v>
      </c>
      <c r="K78" s="12">
        <f t="shared" si="13"/>
        <v>7.9588597157840502E-2</v>
      </c>
      <c r="L78" s="12">
        <f t="shared" si="13"/>
        <v>7.8835343150570308E-2</v>
      </c>
      <c r="M78" s="12">
        <f t="shared" si="13"/>
        <v>7.5131868337436764E-2</v>
      </c>
      <c r="N78" s="12">
        <f t="shared" si="13"/>
        <v>7.0337941519265021E-2</v>
      </c>
      <c r="O78" s="12">
        <f t="shared" si="13"/>
        <v>6.9967191169547374E-2</v>
      </c>
      <c r="P78" s="12">
        <f t="shared" si="13"/>
        <v>6.8603123316905976E-2</v>
      </c>
      <c r="Q78" s="12">
        <f t="shared" si="13"/>
        <v>6.803717575407911E-2</v>
      </c>
      <c r="R78" s="12">
        <f t="shared" si="13"/>
        <v>6.8407864349545586E-2</v>
      </c>
      <c r="S78" s="12">
        <f t="shared" si="13"/>
        <v>6.9003580381583135E-2</v>
      </c>
      <c r="T78" s="12">
        <f t="shared" si="13"/>
        <v>6.8594225269758821E-2</v>
      </c>
      <c r="U78" s="12">
        <f t="shared" si="13"/>
        <v>6.7654088021553704E-2</v>
      </c>
      <c r="V78" s="12">
        <f t="shared" si="13"/>
        <v>6.7334488482086827E-2</v>
      </c>
    </row>
    <row r="79" spans="3:22" hidden="1" x14ac:dyDescent="0.3">
      <c r="C79" s="1" t="s">
        <v>247</v>
      </c>
      <c r="D79" s="119">
        <f>+EXP(-D80*D78)</f>
        <v>1</v>
      </c>
      <c r="E79" s="119">
        <f t="shared" ref="E79:V79" si="14">+EXP(-E80*E78)</f>
        <v>0.99624784656624188</v>
      </c>
      <c r="F79" s="119">
        <f t="shared" si="14"/>
        <v>0.98586764846119468</v>
      </c>
      <c r="G79" s="119">
        <f t="shared" si="14"/>
        <v>0.96971940949078517</v>
      </c>
      <c r="H79" s="119">
        <f t="shared" si="14"/>
        <v>0.95043893218477438</v>
      </c>
      <c r="I79" s="119">
        <f t="shared" si="14"/>
        <v>0.93168098251888165</v>
      </c>
      <c r="J79" s="119">
        <f t="shared" si="14"/>
        <v>0.90452562101510448</v>
      </c>
      <c r="K79" s="119">
        <f t="shared" si="14"/>
        <v>0.86988819703690801</v>
      </c>
      <c r="L79" s="119">
        <f t="shared" si="14"/>
        <v>0.82102817566091246</v>
      </c>
      <c r="M79" s="119">
        <f t="shared" si="14"/>
        <v>0.76869124734635585</v>
      </c>
      <c r="N79" s="119">
        <f t="shared" si="14"/>
        <v>0.72860871846922515</v>
      </c>
      <c r="O79" s="119">
        <f t="shared" si="14"/>
        <v>0.68050730099008561</v>
      </c>
      <c r="P79" s="119">
        <f t="shared" si="14"/>
        <v>0.64017379572314881</v>
      </c>
      <c r="Q79" s="119">
        <f t="shared" si="14"/>
        <v>0.60027144710420532</v>
      </c>
      <c r="R79" s="119">
        <f t="shared" si="14"/>
        <v>0.5590245674344948</v>
      </c>
      <c r="S79" s="119">
        <f t="shared" si="14"/>
        <v>0.51911499401401895</v>
      </c>
      <c r="T79" s="119">
        <f t="shared" si="14"/>
        <v>0.42421151770483789</v>
      </c>
      <c r="U79" s="119">
        <f t="shared" si="14"/>
        <v>0.30603968240108148</v>
      </c>
      <c r="V79" s="119">
        <f t="shared" si="14"/>
        <v>0.18574839946083282</v>
      </c>
    </row>
    <row r="80" spans="3:22" hidden="1" x14ac:dyDescent="0.3">
      <c r="C80" s="1" t="s">
        <v>248</v>
      </c>
      <c r="D80" s="119">
        <v>0</v>
      </c>
      <c r="E80" s="119">
        <f>+((1+30)/360)/2</f>
        <v>4.3055555555555555E-2</v>
      </c>
      <c r="F80" s="119">
        <f>+((31+90)/360)/2</f>
        <v>0.16805555555555557</v>
      </c>
      <c r="G80" s="119">
        <f>+((91+180)/360)/2</f>
        <v>0.37638888888888888</v>
      </c>
      <c r="H80" s="119">
        <f>+((181+270)/360)/2</f>
        <v>0.62638888888888888</v>
      </c>
      <c r="I80" s="119">
        <f>+((271+360)/360)/2</f>
        <v>0.87638888888888888</v>
      </c>
      <c r="J80" s="119">
        <f>+((361+540)/360)/2</f>
        <v>1.2513888888888889</v>
      </c>
      <c r="K80" s="119">
        <f>+((541+720)/360)/2</f>
        <v>1.7513888888888889</v>
      </c>
      <c r="L80" s="119">
        <f>+((721+1080)/360)/2</f>
        <v>2.5013888888888891</v>
      </c>
      <c r="M80" s="119">
        <f>+((1081+1440)/360)/2</f>
        <v>3.5013888888888891</v>
      </c>
      <c r="N80" s="119">
        <f>+((1441+1800)/360)/2</f>
        <v>4.5013888888888891</v>
      </c>
      <c r="O80" s="119">
        <f>+((1801+2160)/360)/2</f>
        <v>5.5013888888888891</v>
      </c>
      <c r="P80" s="119">
        <f>+((2161+2520)/360)/2</f>
        <v>6.5013888888888891</v>
      </c>
      <c r="Q80" s="119">
        <f>+((2521+2880)/360)/2</f>
        <v>7.5013888888888891</v>
      </c>
      <c r="R80" s="119">
        <f>+((2881+3240)/360)/2</f>
        <v>8.5013888888888882</v>
      </c>
      <c r="S80" s="119">
        <f>+((3241+3600)/360)/2</f>
        <v>9.5013888888888882</v>
      </c>
      <c r="T80" s="119">
        <f>+((3601+5400)/360)/2</f>
        <v>12.501388888888888</v>
      </c>
      <c r="U80" s="119">
        <f>+((5401+7200)/360)/2</f>
        <v>17.50138888888889</v>
      </c>
      <c r="V80" s="1">
        <v>25</v>
      </c>
    </row>
    <row r="81" spans="3:22" hidden="1" x14ac:dyDescent="0.3"/>
    <row r="82" spans="3:22" hidden="1" x14ac:dyDescent="0.3">
      <c r="C82" s="1" t="s">
        <v>318</v>
      </c>
      <c r="D82" s="14">
        <f>(SUM(D$10:D$13)-SUM(D$15:D$26))*D$79</f>
        <v>0</v>
      </c>
      <c r="E82" s="14">
        <f t="shared" ref="E82:V82" si="15">(SUM(E$10:E$13)-SUM(E$15:E$26))*E$79</f>
        <v>0</v>
      </c>
      <c r="F82" s="14">
        <f t="shared" si="15"/>
        <v>0</v>
      </c>
      <c r="G82" s="14">
        <f t="shared" si="15"/>
        <v>0</v>
      </c>
      <c r="H82" s="14">
        <f t="shared" si="15"/>
        <v>0</v>
      </c>
      <c r="I82" s="14">
        <f t="shared" si="15"/>
        <v>0</v>
      </c>
      <c r="J82" s="14">
        <f t="shared" si="15"/>
        <v>0</v>
      </c>
      <c r="K82" s="14">
        <f t="shared" si="15"/>
        <v>0</v>
      </c>
      <c r="L82" s="14">
        <f t="shared" si="15"/>
        <v>0</v>
      </c>
      <c r="M82" s="14">
        <f t="shared" si="15"/>
        <v>0</v>
      </c>
      <c r="N82" s="14">
        <f t="shared" si="15"/>
        <v>0</v>
      </c>
      <c r="O82" s="14">
        <f t="shared" si="15"/>
        <v>0</v>
      </c>
      <c r="P82" s="14">
        <f t="shared" si="15"/>
        <v>0</v>
      </c>
      <c r="Q82" s="14">
        <f t="shared" si="15"/>
        <v>0</v>
      </c>
      <c r="R82" s="14">
        <f t="shared" si="15"/>
        <v>0</v>
      </c>
      <c r="S82" s="14">
        <f t="shared" si="15"/>
        <v>0</v>
      </c>
      <c r="T82" s="14">
        <f t="shared" si="15"/>
        <v>0</v>
      </c>
      <c r="U82" s="14">
        <f t="shared" si="15"/>
        <v>0</v>
      </c>
      <c r="V82" s="14">
        <f t="shared" si="15"/>
        <v>0</v>
      </c>
    </row>
    <row r="83" spans="3:22" hidden="1" x14ac:dyDescent="0.3">
      <c r="D83" s="14">
        <f>SUM(D82:V82)</f>
        <v>0</v>
      </c>
    </row>
    <row r="84" spans="3:22" hidden="1" x14ac:dyDescent="0.3"/>
    <row r="85" spans="3:22" hidden="1" x14ac:dyDescent="0.3"/>
    <row r="86" spans="3:22" hidden="1" x14ac:dyDescent="0.3"/>
    <row r="87" spans="3:22" hidden="1" x14ac:dyDescent="0.3"/>
    <row r="88" spans="3:22" hidden="1" x14ac:dyDescent="0.3">
      <c r="C88" s="1" t="s">
        <v>299</v>
      </c>
    </row>
    <row r="89" spans="3:22" hidden="1" x14ac:dyDescent="0.3">
      <c r="C89" s="1" t="s">
        <v>246</v>
      </c>
      <c r="D89" s="12">
        <f t="shared" ref="D89:V89" si="16">+D$4-3%*EXP(-D91/4)</f>
        <v>2.8200000000000003E-2</v>
      </c>
      <c r="E89" s="12">
        <f t="shared" si="16"/>
        <v>2.7953063547953752E-2</v>
      </c>
      <c r="F89" s="12">
        <f t="shared" si="16"/>
        <v>2.7161820436126211E-2</v>
      </c>
      <c r="G89" s="12">
        <f t="shared" si="16"/>
        <v>2.7081823274108963E-2</v>
      </c>
      <c r="H89" s="12">
        <f t="shared" si="16"/>
        <v>2.9846951494267328E-2</v>
      </c>
      <c r="I89" s="12">
        <f t="shared" si="16"/>
        <v>3.2551290421175959E-2</v>
      </c>
      <c r="J89" s="12">
        <f t="shared" si="16"/>
        <v>3.6304924069799127E-2</v>
      </c>
      <c r="K89" s="12">
        <f t="shared" si="16"/>
        <v>4.0863134248159523E-2</v>
      </c>
      <c r="L89" s="12">
        <f t="shared" si="16"/>
        <v>4.6730806783429696E-2</v>
      </c>
      <c r="M89" s="12">
        <f t="shared" si="16"/>
        <v>5.0128830274563253E-2</v>
      </c>
      <c r="N89" s="12">
        <f t="shared" si="16"/>
        <v>5.0865555896734985E-2</v>
      </c>
      <c r="O89" s="12">
        <f t="shared" si="16"/>
        <v>5.4802081998452615E-2</v>
      </c>
      <c r="P89" s="12">
        <f t="shared" si="16"/>
        <v>5.6792524419094034E-2</v>
      </c>
      <c r="Q89" s="12">
        <f t="shared" si="16"/>
        <v>5.8839072083920897E-2</v>
      </c>
      <c r="R89" s="12">
        <f t="shared" si="16"/>
        <v>6.1244374008454408E-2</v>
      </c>
      <c r="S89" s="12">
        <f t="shared" si="16"/>
        <v>6.3424648494416869E-2</v>
      </c>
      <c r="T89" s="12">
        <f t="shared" si="16"/>
        <v>6.5958924446241171E-2</v>
      </c>
      <c r="U89" s="12">
        <f t="shared" si="16"/>
        <v>6.6899061694446288E-2</v>
      </c>
      <c r="V89" s="12">
        <f t="shared" si="16"/>
        <v>6.7218661233913166E-2</v>
      </c>
    </row>
    <row r="90" spans="3:22" hidden="1" x14ac:dyDescent="0.3">
      <c r="C90" s="1" t="s">
        <v>247</v>
      </c>
      <c r="D90" s="119">
        <f>+EXP(-D91*D89)</f>
        <v>1</v>
      </c>
      <c r="E90" s="119">
        <f t="shared" ref="E90:V90" si="17">+EXP(-E91*E89)</f>
        <v>0.99879718927686167</v>
      </c>
      <c r="F90" s="119">
        <f t="shared" si="17"/>
        <v>0.99544570756219741</v>
      </c>
      <c r="G90" s="119">
        <f t="shared" si="17"/>
        <v>0.98985847821377726</v>
      </c>
      <c r="H90" s="119">
        <f t="shared" si="17"/>
        <v>0.98147788360166321</v>
      </c>
      <c r="I90" s="119">
        <f t="shared" si="17"/>
        <v>0.97187548046637473</v>
      </c>
      <c r="J90" s="119">
        <f t="shared" si="17"/>
        <v>0.955584982804351</v>
      </c>
      <c r="K90" s="119">
        <f t="shared" si="17"/>
        <v>0.9309336801731094</v>
      </c>
      <c r="L90" s="119">
        <f t="shared" si="17"/>
        <v>0.88968134396467113</v>
      </c>
      <c r="M90" s="119">
        <f t="shared" si="17"/>
        <v>0.83902017246933125</v>
      </c>
      <c r="N90" s="119">
        <f t="shared" si="17"/>
        <v>0.79535585498822781</v>
      </c>
      <c r="O90" s="119">
        <f t="shared" si="17"/>
        <v>0.73971702468289291</v>
      </c>
      <c r="P90" s="119">
        <f t="shared" si="17"/>
        <v>0.69126620234011316</v>
      </c>
      <c r="Q90" s="119">
        <f t="shared" si="17"/>
        <v>0.64315163289210653</v>
      </c>
      <c r="R90" s="119">
        <f t="shared" si="17"/>
        <v>0.59412696260340681</v>
      </c>
      <c r="S90" s="119">
        <f t="shared" si="17"/>
        <v>0.5473743997346936</v>
      </c>
      <c r="T90" s="119">
        <f t="shared" si="17"/>
        <v>0.43841989423366684</v>
      </c>
      <c r="U90" s="119">
        <f t="shared" si="17"/>
        <v>0.31011053051101412</v>
      </c>
      <c r="V90" s="119">
        <f t="shared" si="17"/>
        <v>0.18628704710944541</v>
      </c>
    </row>
    <row r="91" spans="3:22" hidden="1" x14ac:dyDescent="0.3">
      <c r="C91" s="1" t="s">
        <v>248</v>
      </c>
      <c r="D91" s="119">
        <v>0</v>
      </c>
      <c r="E91" s="119">
        <f>+((1+30)/360)/2</f>
        <v>4.3055555555555555E-2</v>
      </c>
      <c r="F91" s="119">
        <f>+((31+90)/360)/2</f>
        <v>0.16805555555555557</v>
      </c>
      <c r="G91" s="119">
        <f>+((91+180)/360)/2</f>
        <v>0.37638888888888888</v>
      </c>
      <c r="H91" s="119">
        <f>+((181+270)/360)/2</f>
        <v>0.62638888888888888</v>
      </c>
      <c r="I91" s="119">
        <f>+((271+360)/360)/2</f>
        <v>0.87638888888888888</v>
      </c>
      <c r="J91" s="119">
        <f>+((361+540)/360)/2</f>
        <v>1.2513888888888889</v>
      </c>
      <c r="K91" s="119">
        <f>+((541+720)/360)/2</f>
        <v>1.7513888888888889</v>
      </c>
      <c r="L91" s="119">
        <f>+((721+1080)/360)/2</f>
        <v>2.5013888888888891</v>
      </c>
      <c r="M91" s="119">
        <f>+((1081+1440)/360)/2</f>
        <v>3.5013888888888891</v>
      </c>
      <c r="N91" s="119">
        <f>+((1441+1800)/360)/2</f>
        <v>4.5013888888888891</v>
      </c>
      <c r="O91" s="119">
        <f>+((1801+2160)/360)/2</f>
        <v>5.5013888888888891</v>
      </c>
      <c r="P91" s="119">
        <f>+((2161+2520)/360)/2</f>
        <v>6.5013888888888891</v>
      </c>
      <c r="Q91" s="119">
        <f>+((2521+2880)/360)/2</f>
        <v>7.5013888888888891</v>
      </c>
      <c r="R91" s="119">
        <f>+((2881+3240)/360)/2</f>
        <v>8.5013888888888882</v>
      </c>
      <c r="S91" s="119">
        <f>+((3241+3600)/360)/2</f>
        <v>9.5013888888888882</v>
      </c>
      <c r="T91" s="119">
        <f>+((3601+5400)/360)/2</f>
        <v>12.501388888888888</v>
      </c>
      <c r="U91" s="119">
        <f>+((5401+7200)/360)/2</f>
        <v>17.50138888888889</v>
      </c>
      <c r="V91" s="1">
        <v>25</v>
      </c>
    </row>
    <row r="92" spans="3:22" hidden="1" x14ac:dyDescent="0.3"/>
    <row r="93" spans="3:22" hidden="1" x14ac:dyDescent="0.3">
      <c r="C93" s="1" t="s">
        <v>319</v>
      </c>
      <c r="D93" s="14">
        <f>(SUM(D$10:D$13)-SUM(D$15:D$26))*D$90</f>
        <v>0</v>
      </c>
      <c r="E93" s="14">
        <f t="shared" ref="E93:V93" si="18">(SUM(E$10:E$13)-SUM(E$15:E$26))*E$90</f>
        <v>0</v>
      </c>
      <c r="F93" s="14">
        <f t="shared" si="18"/>
        <v>0</v>
      </c>
      <c r="G93" s="14">
        <f t="shared" si="18"/>
        <v>0</v>
      </c>
      <c r="H93" s="14">
        <f t="shared" si="18"/>
        <v>0</v>
      </c>
      <c r="I93" s="14">
        <f t="shared" si="18"/>
        <v>0</v>
      </c>
      <c r="J93" s="14">
        <f t="shared" si="18"/>
        <v>0</v>
      </c>
      <c r="K93" s="14">
        <f t="shared" si="18"/>
        <v>0</v>
      </c>
      <c r="L93" s="14">
        <f t="shared" si="18"/>
        <v>0</v>
      </c>
      <c r="M93" s="14">
        <f t="shared" si="18"/>
        <v>0</v>
      </c>
      <c r="N93" s="14">
        <f t="shared" si="18"/>
        <v>0</v>
      </c>
      <c r="O93" s="14">
        <f t="shared" si="18"/>
        <v>0</v>
      </c>
      <c r="P93" s="14">
        <f t="shared" si="18"/>
        <v>0</v>
      </c>
      <c r="Q93" s="14">
        <f t="shared" si="18"/>
        <v>0</v>
      </c>
      <c r="R93" s="14">
        <f t="shared" si="18"/>
        <v>0</v>
      </c>
      <c r="S93" s="14">
        <f t="shared" si="18"/>
        <v>0</v>
      </c>
      <c r="T93" s="14">
        <f t="shared" si="18"/>
        <v>0</v>
      </c>
      <c r="U93" s="14">
        <f t="shared" si="18"/>
        <v>0</v>
      </c>
      <c r="V93" s="14">
        <f t="shared" si="18"/>
        <v>0</v>
      </c>
    </row>
    <row r="94" spans="3:22" hidden="1" x14ac:dyDescent="0.3">
      <c r="D94" s="14">
        <f>SUM(D93:V93)</f>
        <v>0</v>
      </c>
    </row>
    <row r="95" spans="3:22" hidden="1" x14ac:dyDescent="0.3"/>
    <row r="96" spans="3:22" hidden="1" x14ac:dyDescent="0.3"/>
    <row r="97" spans="3:4" x14ac:dyDescent="0.3">
      <c r="C97" s="350" t="s">
        <v>302</v>
      </c>
      <c r="D97" s="352"/>
    </row>
    <row r="98" spans="3:4" x14ac:dyDescent="0.3">
      <c r="C98" s="37" t="s">
        <v>303</v>
      </c>
      <c r="D98" s="122">
        <f>+D42-D31</f>
        <v>0</v>
      </c>
    </row>
    <row r="99" spans="3:4" x14ac:dyDescent="0.3">
      <c r="C99" s="37" t="s">
        <v>304</v>
      </c>
      <c r="D99" s="122">
        <f>+D52-D31</f>
        <v>0</v>
      </c>
    </row>
    <row r="100" spans="3:4" x14ac:dyDescent="0.3">
      <c r="C100" s="37" t="s">
        <v>305</v>
      </c>
      <c r="D100" s="122">
        <f>+D62-D31</f>
        <v>0</v>
      </c>
    </row>
    <row r="101" spans="3:4" x14ac:dyDescent="0.3">
      <c r="C101" s="37" t="s">
        <v>306</v>
      </c>
      <c r="D101" s="122">
        <f>+D73-D31</f>
        <v>0</v>
      </c>
    </row>
    <row r="102" spans="3:4" x14ac:dyDescent="0.3">
      <c r="C102" s="37" t="s">
        <v>307</v>
      </c>
      <c r="D102" s="122">
        <f>+D83-D31</f>
        <v>0</v>
      </c>
    </row>
    <row r="103" spans="3:4" x14ac:dyDescent="0.3">
      <c r="C103" s="37" t="s">
        <v>308</v>
      </c>
      <c r="D103" s="122">
        <f>+D94-D31</f>
        <v>0</v>
      </c>
    </row>
  </sheetData>
  <sheetProtection algorithmName="SHA-512" hashValue="WTvtIqIYDaD5+ma+7N5Az+RFqlCj9KlHJt7KwZAi5gJrvzZaM+OP8vmmA9x/acQ7MlG/HZo54Hw4nP/eh9+tgA==" saltValue="N+EcxyVTzETLgdGZU+fjhg==" spinCount="100000" sheet="1" objects="1" scenarios="1" selectLockedCells="1"/>
  <mergeCells count="4">
    <mergeCell ref="D9:V9"/>
    <mergeCell ref="D14:V14"/>
    <mergeCell ref="C97:D97"/>
    <mergeCell ref="D1:P3"/>
  </mergeCells>
  <pageMargins left="0.7" right="0.7" top="0.75" bottom="0.75" header="0.3" footer="0.3"/>
  <pageSetup orientation="portrait" horizontalDpi="90" verticalDpi="9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73B7-BDB5-4E3E-A967-E6D50E0BACB2}">
  <dimension ref="A1:K45"/>
  <sheetViews>
    <sheetView zoomScale="70" zoomScaleNormal="70" workbookViewId="0">
      <selection activeCell="B12" sqref="B12:B15"/>
    </sheetView>
  </sheetViews>
  <sheetFormatPr baseColWidth="10" defaultRowHeight="14.4" x14ac:dyDescent="0.3"/>
  <cols>
    <col min="1" max="1" width="122" style="1" bestFit="1" customWidth="1"/>
    <col min="2" max="8" width="17.88671875" style="1" customWidth="1"/>
    <col min="9" max="16384" width="11.5546875" style="1"/>
  </cols>
  <sheetData>
    <row r="1" spans="1:11" x14ac:dyDescent="0.3">
      <c r="A1" s="179" t="s">
        <v>356</v>
      </c>
      <c r="B1" s="179"/>
      <c r="C1" s="179"/>
      <c r="D1" s="179"/>
      <c r="E1" s="179"/>
      <c r="F1" s="179"/>
      <c r="G1" s="179"/>
      <c r="H1" s="179"/>
    </row>
    <row r="2" spans="1:11" x14ac:dyDescent="0.3">
      <c r="A2" s="179"/>
      <c r="B2" s="179"/>
      <c r="C2" s="179"/>
      <c r="D2" s="179"/>
      <c r="E2" s="179"/>
      <c r="F2" s="179"/>
      <c r="G2" s="179"/>
      <c r="H2" s="179"/>
    </row>
    <row r="3" spans="1:11" x14ac:dyDescent="0.3">
      <c r="A3" s="364"/>
      <c r="B3" s="364"/>
      <c r="C3" s="364"/>
      <c r="D3" s="364"/>
      <c r="E3" s="364"/>
      <c r="F3" s="364"/>
      <c r="G3" s="364"/>
      <c r="H3" s="364"/>
    </row>
    <row r="4" spans="1:11" ht="15.6" x14ac:dyDescent="0.3">
      <c r="A4" s="105" t="s">
        <v>204</v>
      </c>
      <c r="B4" s="105" t="s">
        <v>202</v>
      </c>
      <c r="C4" s="105" t="s">
        <v>203</v>
      </c>
      <c r="D4" s="105">
        <v>2023</v>
      </c>
      <c r="E4" s="105">
        <v>2024</v>
      </c>
      <c r="F4" s="105">
        <v>2025</v>
      </c>
      <c r="G4" s="105">
        <v>2026</v>
      </c>
      <c r="H4" s="105">
        <v>2027</v>
      </c>
    </row>
    <row r="5" spans="1:11" ht="15.6" x14ac:dyDescent="0.3">
      <c r="A5" s="105" t="s">
        <v>68</v>
      </c>
      <c r="B5" s="100" t="s">
        <v>110</v>
      </c>
      <c r="C5" s="100" t="s">
        <v>110</v>
      </c>
      <c r="D5" s="100" t="s">
        <v>110</v>
      </c>
      <c r="E5" s="100" t="s">
        <v>110</v>
      </c>
      <c r="F5" s="10" t="e">
        <f>+'Capital base'!E12</f>
        <v>#VALUE!</v>
      </c>
      <c r="G5" s="10" t="e">
        <f>+'Capital base'!F12</f>
        <v>#VALUE!</v>
      </c>
      <c r="H5" s="10" t="e">
        <f>+'Capital base'!G12</f>
        <v>#VALUE!</v>
      </c>
    </row>
    <row r="6" spans="1:11" ht="15.6" x14ac:dyDescent="0.3">
      <c r="A6" s="105" t="s">
        <v>159</v>
      </c>
      <c r="B6" s="100" t="s">
        <v>110</v>
      </c>
      <c r="C6" s="100" t="s">
        <v>110</v>
      </c>
      <c r="D6" s="100" t="s">
        <v>110</v>
      </c>
      <c r="E6" s="100" t="s">
        <v>110</v>
      </c>
      <c r="F6" s="10" t="e">
        <f>+'Capital base'!E16</f>
        <v>#VALUE!</v>
      </c>
      <c r="G6" s="10" t="e">
        <f>+'Capital base'!F16</f>
        <v>#VALUE!</v>
      </c>
      <c r="H6" s="10" t="e">
        <f>+'Capital base'!G16</f>
        <v>#VALUE!</v>
      </c>
    </row>
    <row r="7" spans="1:11" ht="15.6" x14ac:dyDescent="0.3">
      <c r="A7" s="105" t="s">
        <v>1</v>
      </c>
      <c r="B7" s="100" t="s">
        <v>110</v>
      </c>
      <c r="C7" s="100" t="s">
        <v>110</v>
      </c>
      <c r="D7" s="10" t="e">
        <f>+'Capital base'!B13</f>
        <v>#VALUE!</v>
      </c>
      <c r="E7" s="10" t="e">
        <f>+'Capital base'!C13</f>
        <v>#VALUE!</v>
      </c>
      <c r="F7" s="10" t="e">
        <f>+'Capital base'!E21</f>
        <v>#VALUE!</v>
      </c>
      <c r="G7" s="10" t="e">
        <f>+'Capital base'!F21</f>
        <v>#VALUE!</v>
      </c>
      <c r="H7" s="10" t="e">
        <f>+'Capital base'!G21</f>
        <v>#VALUE!</v>
      </c>
    </row>
    <row r="8" spans="1:11" ht="15.6" x14ac:dyDescent="0.3">
      <c r="A8" s="105" t="s">
        <v>148</v>
      </c>
      <c r="B8" s="100" t="s">
        <v>110</v>
      </c>
      <c r="C8" s="100" t="s">
        <v>110</v>
      </c>
      <c r="D8" s="10" t="e">
        <f>+APR!O44</f>
        <v>#VALUE!</v>
      </c>
      <c r="E8" s="10" t="e">
        <f>+APR!P44</f>
        <v>#VALUE!</v>
      </c>
      <c r="F8" s="10" t="e">
        <f>+APR!Q44</f>
        <v>#VALUE!</v>
      </c>
      <c r="G8" s="10" t="e">
        <f>+APR!R44</f>
        <v>#VALUE!</v>
      </c>
      <c r="H8" s="10" t="e">
        <f>+APR!S44</f>
        <v>#VALUE!</v>
      </c>
    </row>
    <row r="9" spans="1:11" ht="15.6" x14ac:dyDescent="0.3">
      <c r="A9" s="105" t="s">
        <v>149</v>
      </c>
      <c r="B9" s="100" t="s">
        <v>110</v>
      </c>
      <c r="C9" s="100" t="s">
        <v>110</v>
      </c>
      <c r="D9" s="10" t="str">
        <f>+'Riesgo de mercado'!B8</f>
        <v>???</v>
      </c>
      <c r="E9" s="10" t="str">
        <f>+'Riesgo de mercado'!C8</f>
        <v>???</v>
      </c>
      <c r="F9" s="10" t="str">
        <f>+'Riesgo de mercado'!D8</f>
        <v>???</v>
      </c>
      <c r="G9" s="10" t="str">
        <f>+'Riesgo de mercado'!F8</f>
        <v>???</v>
      </c>
      <c r="H9" s="10" t="str">
        <f>+'Riesgo de mercado'!G8</f>
        <v>???</v>
      </c>
    </row>
    <row r="10" spans="1:11" ht="15.6" x14ac:dyDescent="0.3">
      <c r="A10" s="105" t="s">
        <v>151</v>
      </c>
      <c r="B10" s="100" t="s">
        <v>110</v>
      </c>
      <c r="C10" s="100" t="s">
        <v>110</v>
      </c>
      <c r="D10" s="10" t="e">
        <f>+'Riesgo cambiario'!B17</f>
        <v>#VALUE!</v>
      </c>
      <c r="E10" s="10" t="e">
        <f>+'Riesgo cambiario'!C17</f>
        <v>#VALUE!</v>
      </c>
      <c r="F10" s="10" t="e">
        <f>+'Riesgo cambiario'!D17</f>
        <v>#VALUE!</v>
      </c>
      <c r="G10" s="10" t="e">
        <f>+'Riesgo cambiario'!F17</f>
        <v>#VALUE!</v>
      </c>
      <c r="H10" s="10" t="e">
        <f>+'Riesgo cambiario'!G17</f>
        <v>#VALUE!</v>
      </c>
    </row>
    <row r="11" spans="1:11" ht="15.6" x14ac:dyDescent="0.3">
      <c r="A11" s="105" t="s">
        <v>150</v>
      </c>
      <c r="B11" s="100" t="s">
        <v>110</v>
      </c>
      <c r="C11" s="100" t="s">
        <v>110</v>
      </c>
      <c r="D11" s="10" t="e">
        <f>+'Riesgo operativo'!B6</f>
        <v>#VALUE!</v>
      </c>
      <c r="E11" s="10" t="e">
        <f>+'Riesgo operativo'!C6</f>
        <v>#VALUE!</v>
      </c>
      <c r="F11" s="10" t="e">
        <f>+'Riesgo operativo'!D6</f>
        <v>#VALUE!</v>
      </c>
      <c r="G11" s="10" t="e">
        <f>+'Riesgo operativo'!E6</f>
        <v>#VALUE!</v>
      </c>
      <c r="H11" s="10" t="e">
        <f>+'Riesgo operativo'!F6</f>
        <v>#VALUE!</v>
      </c>
    </row>
    <row r="12" spans="1:11" ht="15.6" x14ac:dyDescent="0.3">
      <c r="A12" s="105" t="s">
        <v>205</v>
      </c>
      <c r="B12" s="168"/>
      <c r="C12" s="101">
        <v>0.1</v>
      </c>
      <c r="D12" s="102" t="e">
        <f>+(D7)/(D8+(10*(D9+D10+D11)))</f>
        <v>#VALUE!</v>
      </c>
      <c r="E12" s="102" t="e">
        <f t="shared" ref="E12:H12" si="0">+(E7)/(E8+(10*(E9+E10+E11)))</f>
        <v>#VALUE!</v>
      </c>
      <c r="F12" s="102" t="e">
        <f t="shared" si="0"/>
        <v>#VALUE!</v>
      </c>
      <c r="G12" s="102" t="e">
        <f t="shared" si="0"/>
        <v>#VALUE!</v>
      </c>
      <c r="H12" s="102" t="e">
        <f t="shared" si="0"/>
        <v>#VALUE!</v>
      </c>
    </row>
    <row r="13" spans="1:11" ht="15.6" x14ac:dyDescent="0.3">
      <c r="A13" s="105" t="s">
        <v>152</v>
      </c>
      <c r="B13" s="168"/>
      <c r="C13" s="101">
        <v>6.5000000000000002E-2</v>
      </c>
      <c r="D13" s="100" t="s">
        <v>110</v>
      </c>
      <c r="E13" s="100" t="s">
        <v>110</v>
      </c>
      <c r="F13" s="102" t="e">
        <f>+(F5)/(F8+(10*(F9+F10+F11)))</f>
        <v>#VALUE!</v>
      </c>
      <c r="G13" s="102" t="e">
        <f t="shared" ref="G13:H13" si="1">+(G5)/(G8+(10*(G9+G10+G11)))</f>
        <v>#VALUE!</v>
      </c>
      <c r="H13" s="102" t="e">
        <f t="shared" si="1"/>
        <v>#VALUE!</v>
      </c>
    </row>
    <row r="14" spans="1:11" ht="15.6" x14ac:dyDescent="0.3">
      <c r="A14" s="105" t="s">
        <v>153</v>
      </c>
      <c r="B14" s="168"/>
      <c r="C14" s="101">
        <v>0.08</v>
      </c>
      <c r="D14" s="100" t="s">
        <v>110</v>
      </c>
      <c r="E14" s="100" t="s">
        <v>110</v>
      </c>
      <c r="F14" s="102" t="e">
        <f>+(F6)/(F8+(10*(F9+F10+F11)))</f>
        <v>#VALUE!</v>
      </c>
      <c r="G14" s="102" t="e">
        <f t="shared" ref="G14:H14" si="2">+(G6)/(G8+(10*(G9+G10+G11)))</f>
        <v>#VALUE!</v>
      </c>
      <c r="H14" s="102" t="e">
        <f t="shared" si="2"/>
        <v>#VALUE!</v>
      </c>
    </row>
    <row r="15" spans="1:11" ht="15.6" x14ac:dyDescent="0.3">
      <c r="A15" s="105" t="s">
        <v>154</v>
      </c>
      <c r="B15" s="168"/>
      <c r="C15" s="101">
        <v>0.05</v>
      </c>
      <c r="D15" s="100" t="s">
        <v>110</v>
      </c>
      <c r="E15" s="100" t="s">
        <v>110</v>
      </c>
      <c r="F15" s="101" t="e">
        <f>+'Indicador de apalancamiento'!D8</f>
        <v>#VALUE!</v>
      </c>
      <c r="G15" s="101" t="e">
        <f>+'Indicador de apalancamiento'!E8</f>
        <v>#VALUE!</v>
      </c>
      <c r="H15" s="101" t="e">
        <f>+'Indicador de apalancamiento'!F8</f>
        <v>#VALUE!</v>
      </c>
      <c r="I15" s="12"/>
      <c r="J15" s="12"/>
      <c r="K15" s="12"/>
    </row>
    <row r="16" spans="1:11" ht="15.6" x14ac:dyDescent="0.3">
      <c r="A16" s="105" t="s">
        <v>155</v>
      </c>
      <c r="B16" s="100" t="s">
        <v>110</v>
      </c>
      <c r="C16" s="100" t="s">
        <v>206</v>
      </c>
      <c r="D16" s="100" t="e">
        <f>+IF(D12&lt;$C$12,"Irregularidad","Normalidad")</f>
        <v>#VALUE!</v>
      </c>
      <c r="E16" s="100" t="e">
        <f>+IF(E12&lt;$C$12,"Irregularidad","Normalidad")</f>
        <v>#VALUE!</v>
      </c>
      <c r="F16" s="100" t="e">
        <f>+IF(OR(F12&lt;$C$12,F13&lt;$C$13,F14&lt;$C$14,F15&lt;$C$15),"Irregularidad","Normalidad")</f>
        <v>#VALUE!</v>
      </c>
      <c r="G16" s="100" t="e">
        <f>+IF(OR(G12&lt;$C$12,G13&lt;$C$13,G14&lt;$C$14,G15&lt;$C$15),"Irregularidad","Normalidad")</f>
        <v>#VALUE!</v>
      </c>
      <c r="H16" s="100" t="e">
        <f>+IF(OR(H12&lt;$C$12,H13&lt;$C$13,H14&lt;$C$14,H15&lt;$C$15),"Irregularidad","Normalidad")</f>
        <v>#VALUE!</v>
      </c>
    </row>
    <row r="17" spans="1:11" ht="15.6" x14ac:dyDescent="0.3">
      <c r="A17" s="105" t="s">
        <v>208</v>
      </c>
      <c r="B17" s="168"/>
      <c r="C17" s="101">
        <v>6.5000000000000002E-2</v>
      </c>
      <c r="D17" s="100" t="s">
        <v>110</v>
      </c>
      <c r="E17" s="100" t="s">
        <v>110</v>
      </c>
      <c r="F17" s="101">
        <v>6.5000000000000002E-2</v>
      </c>
      <c r="G17" s="101">
        <v>6.5000000000000002E-2</v>
      </c>
      <c r="H17" s="101">
        <v>6.5000000000000002E-2</v>
      </c>
    </row>
    <row r="18" spans="1:11" ht="15.6" x14ac:dyDescent="0.3">
      <c r="A18" s="105" t="s">
        <v>209</v>
      </c>
      <c r="B18" s="168"/>
      <c r="C18" s="101">
        <v>2.5000000000000001E-2</v>
      </c>
      <c r="D18" s="100" t="s">
        <v>110</v>
      </c>
      <c r="E18" s="100" t="s">
        <v>110</v>
      </c>
      <c r="F18" s="101">
        <v>2.5000000000000001E-2</v>
      </c>
      <c r="G18" s="101">
        <v>2.5000000000000001E-2</v>
      </c>
      <c r="H18" s="101">
        <v>2.5000000000000001E-2</v>
      </c>
    </row>
    <row r="19" spans="1:11" ht="15.6" x14ac:dyDescent="0.3">
      <c r="A19" s="105" t="s">
        <v>210</v>
      </c>
      <c r="B19" s="168"/>
      <c r="C19" s="100" t="s">
        <v>110</v>
      </c>
      <c r="D19" s="100" t="s">
        <v>110</v>
      </c>
      <c r="E19" s="100" t="s">
        <v>110</v>
      </c>
      <c r="F19" s="168"/>
      <c r="G19" s="168"/>
      <c r="H19" s="168"/>
    </row>
    <row r="20" spans="1:11" ht="15.6" x14ac:dyDescent="0.3">
      <c r="A20" s="105" t="s">
        <v>211</v>
      </c>
      <c r="B20" s="168"/>
      <c r="C20" s="100" t="s">
        <v>110</v>
      </c>
      <c r="D20" s="100" t="s">
        <v>110</v>
      </c>
      <c r="E20" s="100" t="s">
        <v>110</v>
      </c>
      <c r="F20" s="100" t="s">
        <v>110</v>
      </c>
      <c r="G20" s="100" t="s">
        <v>110</v>
      </c>
      <c r="H20" s="101" t="e">
        <f>+'RTILB MN'!F108</f>
        <v>#VALUE!</v>
      </c>
      <c r="I20" s="14"/>
      <c r="J20" s="14"/>
      <c r="K20" s="14"/>
    </row>
    <row r="21" spans="1:11" ht="15.6" x14ac:dyDescent="0.3">
      <c r="A21" s="105" t="s">
        <v>212</v>
      </c>
      <c r="B21" s="100" t="s">
        <v>110</v>
      </c>
      <c r="C21" s="100" t="s">
        <v>110</v>
      </c>
      <c r="D21" s="100" t="s">
        <v>110</v>
      </c>
      <c r="E21" s="100" t="s">
        <v>110</v>
      </c>
      <c r="F21" s="101" t="e">
        <f>+F13-F17-F18-F19</f>
        <v>#VALUE!</v>
      </c>
      <c r="G21" s="101" t="e">
        <f>+G13-G17-G18-G19</f>
        <v>#VALUE!</v>
      </c>
      <c r="H21" s="101" t="e">
        <f>+H13-H17-H18-H19-H20</f>
        <v>#VALUE!</v>
      </c>
      <c r="I21" s="14"/>
      <c r="J21" s="14"/>
      <c r="K21" s="14"/>
    </row>
    <row r="22" spans="1:11" ht="15.6" x14ac:dyDescent="0.3">
      <c r="A22" s="105" t="s">
        <v>144</v>
      </c>
      <c r="B22" s="168"/>
      <c r="C22" s="103">
        <v>1</v>
      </c>
      <c r="D22" s="100" t="s">
        <v>110</v>
      </c>
      <c r="E22" s="104" t="e">
        <f>+IFNE!C39</f>
        <v>#VALUE!</v>
      </c>
      <c r="F22" s="104" t="e">
        <f>+IFNE!D39</f>
        <v>#VALUE!</v>
      </c>
      <c r="G22" s="104" t="e">
        <f>+IFNE!E39</f>
        <v>#VALUE!</v>
      </c>
      <c r="H22" s="104" t="e">
        <f>+IFNE!F39</f>
        <v>#VALUE!</v>
      </c>
    </row>
    <row r="23" spans="1:11" ht="15.6" x14ac:dyDescent="0.3">
      <c r="A23" s="105" t="s">
        <v>207</v>
      </c>
      <c r="B23" s="168"/>
      <c r="C23" s="100" t="s">
        <v>110</v>
      </c>
      <c r="D23" s="102" t="e">
        <f>+IFNE!B22/(IFNE!B7+IFNE!B10+IFNE!B13)</f>
        <v>#VALUE!</v>
      </c>
      <c r="E23" s="102" t="e">
        <f>+IFNE!C22/(IFNE!C7+IFNE!C10+IFNE!C13)</f>
        <v>#VALUE!</v>
      </c>
      <c r="F23" s="102" t="e">
        <f>+IFNE!D22/(IFNE!D7+IFNE!D10+IFNE!D13)</f>
        <v>#VALUE!</v>
      </c>
      <c r="G23" s="102" t="e">
        <f>+IFNE!E22/(IFNE!E7+IFNE!E10+IFNE!E13)</f>
        <v>#VALUE!</v>
      </c>
      <c r="H23" s="102" t="e">
        <f>+IFNE!F22/(IFNE!F7+IFNE!F10+IFNE!F13)</f>
        <v>#VALUE!</v>
      </c>
    </row>
    <row r="24" spans="1:11" ht="15.6" x14ac:dyDescent="0.3">
      <c r="A24" s="105" t="s">
        <v>193</v>
      </c>
      <c r="B24" s="168"/>
      <c r="C24" s="100" t="s">
        <v>110</v>
      </c>
      <c r="D24" s="101" t="e">
        <f>+Rentabilidad!B7</f>
        <v>#VALUE!</v>
      </c>
      <c r="E24" s="101" t="e">
        <f>+Rentabilidad!C7</f>
        <v>#VALUE!</v>
      </c>
      <c r="F24" s="101" t="e">
        <f>+Rentabilidad!D7</f>
        <v>#VALUE!</v>
      </c>
      <c r="G24" s="101" t="e">
        <f>+Rentabilidad!E7</f>
        <v>#VALUE!</v>
      </c>
      <c r="H24" s="101" t="e">
        <f>+Rentabilidad!F7</f>
        <v>#VALUE!</v>
      </c>
    </row>
    <row r="25" spans="1:11" ht="15.6" x14ac:dyDescent="0.3">
      <c r="A25" s="105" t="s">
        <v>107</v>
      </c>
      <c r="B25" s="168"/>
      <c r="C25" s="100" t="s">
        <v>110</v>
      </c>
      <c r="D25" s="101" t="e">
        <f>+Rentabilidad!B6</f>
        <v>#VALUE!</v>
      </c>
      <c r="E25" s="101" t="e">
        <f>+Rentabilidad!C6</f>
        <v>#VALUE!</v>
      </c>
      <c r="F25" s="101" t="e">
        <f>+Rentabilidad!D6</f>
        <v>#VALUE!</v>
      </c>
      <c r="G25" s="101" t="e">
        <f>+Rentabilidad!E6</f>
        <v>#VALUE!</v>
      </c>
      <c r="H25" s="101" t="e">
        <f>+Rentabilidad!F6</f>
        <v>#VALUE!</v>
      </c>
    </row>
    <row r="26" spans="1:11" ht="15.6" x14ac:dyDescent="0.3">
      <c r="A26" s="105" t="s">
        <v>217</v>
      </c>
      <c r="B26" s="100" t="s">
        <v>110</v>
      </c>
      <c r="C26" s="100" t="s">
        <v>110</v>
      </c>
      <c r="D26" s="101" t="e">
        <f>+'Patrimonio y Estado resultados'!B28/'Patrimonio y Estado resultados'!J30</f>
        <v>#VALUE!</v>
      </c>
      <c r="E26" s="101" t="e">
        <f>+SUM('Patrimonio y Estado resultados'!B28:C28)/'Patrimonio y Estado resultados'!$J$30</f>
        <v>#VALUE!</v>
      </c>
      <c r="F26" s="101" t="e">
        <f>+SUM('Patrimonio y Estado resultados'!B28:D28)/'Patrimonio y Estado resultados'!$J$30</f>
        <v>#VALUE!</v>
      </c>
      <c r="G26" s="101" t="e">
        <f>+SUM('Patrimonio y Estado resultados'!B28:E28)/'Patrimonio y Estado resultados'!$J$30</f>
        <v>#VALUE!</v>
      </c>
      <c r="H26" s="101" t="e">
        <f>+SUM('Patrimonio y Estado resultados'!B28:F28)/'Patrimonio y Estado resultados'!$J$30</f>
        <v>#VALUE!</v>
      </c>
    </row>
    <row r="27" spans="1:11" ht="15.6" x14ac:dyDescent="0.3">
      <c r="A27" s="105" t="s">
        <v>216</v>
      </c>
      <c r="B27" s="168"/>
      <c r="C27" s="100" t="s">
        <v>110</v>
      </c>
      <c r="D27" s="101" t="e">
        <f>+'Riesgo cambiario'!B12</f>
        <v>#VALUE!</v>
      </c>
      <c r="E27" s="101" t="e">
        <f>+'Riesgo cambiario'!C12</f>
        <v>#VALUE!</v>
      </c>
      <c r="F27" s="101" t="e">
        <f>+'Riesgo cambiario'!D12</f>
        <v>#VALUE!</v>
      </c>
      <c r="G27" s="101" t="e">
        <f>+'Riesgo cambiario'!F12</f>
        <v>#VALUE!</v>
      </c>
      <c r="H27" s="101" t="e">
        <f>+'Riesgo cambiario'!G12</f>
        <v>#VALUE!</v>
      </c>
    </row>
    <row r="28" spans="1:11" ht="15.6" x14ac:dyDescent="0.3">
      <c r="A28" s="105" t="s">
        <v>244</v>
      </c>
      <c r="B28" s="168"/>
      <c r="C28" s="100" t="s">
        <v>110</v>
      </c>
      <c r="D28" s="100" t="s">
        <v>110</v>
      </c>
      <c r="E28" s="101" t="e">
        <f>+'Balance MN %'!D6</f>
        <v>#VALUE!</v>
      </c>
      <c r="F28" s="101" t="e">
        <f>+'Balance MN %'!E6</f>
        <v>#VALUE!</v>
      </c>
      <c r="G28" s="101" t="e">
        <f>+'Balance MN %'!F6</f>
        <v>#VALUE!</v>
      </c>
      <c r="H28" s="101" t="e">
        <f>+'Balance MN %'!G6</f>
        <v>#VALUE!</v>
      </c>
    </row>
    <row r="29" spans="1:11" ht="15.6" x14ac:dyDescent="0.3">
      <c r="A29" s="105" t="s">
        <v>245</v>
      </c>
      <c r="B29" s="168"/>
      <c r="C29" s="100" t="s">
        <v>110</v>
      </c>
      <c r="D29" s="100" t="s">
        <v>110</v>
      </c>
      <c r="E29" s="101" t="e">
        <f>+'Balance ME %'!D6</f>
        <v>#VALUE!</v>
      </c>
      <c r="F29" s="101" t="e">
        <f>+'Balance ME %'!E6</f>
        <v>#VALUE!</v>
      </c>
      <c r="G29" s="101" t="e">
        <f>+'Balance ME %'!F6</f>
        <v>#VALUE!</v>
      </c>
      <c r="H29" s="101" t="e">
        <f>+'Balance ME %'!G6</f>
        <v>#VALUE!</v>
      </c>
    </row>
    <row r="33" spans="1:8" x14ac:dyDescent="0.3">
      <c r="A33" s="37" t="s">
        <v>218</v>
      </c>
    </row>
    <row r="34" spans="1:8" x14ac:dyDescent="0.3">
      <c r="A34" s="37" t="s">
        <v>219</v>
      </c>
      <c r="B34" s="169"/>
      <c r="C34" s="169"/>
      <c r="D34" s="169"/>
      <c r="E34" s="169"/>
      <c r="F34" s="169"/>
      <c r="G34" s="169"/>
      <c r="H34" s="169"/>
    </row>
    <row r="35" spans="1:8" x14ac:dyDescent="0.3">
      <c r="A35" s="37" t="s">
        <v>222</v>
      </c>
      <c r="B35" s="169"/>
      <c r="C35" s="169"/>
      <c r="D35" s="169"/>
      <c r="E35" s="169"/>
      <c r="F35" s="169"/>
      <c r="G35" s="169"/>
      <c r="H35" s="169"/>
    </row>
    <row r="37" spans="1:8" x14ac:dyDescent="0.3">
      <c r="A37" s="37" t="s">
        <v>220</v>
      </c>
    </row>
    <row r="38" spans="1:8" x14ac:dyDescent="0.3">
      <c r="A38" s="37" t="s">
        <v>221</v>
      </c>
      <c r="B38" s="169"/>
      <c r="C38" s="169"/>
      <c r="D38" s="169"/>
      <c r="E38" s="169"/>
      <c r="F38" s="169"/>
      <c r="G38" s="169"/>
      <c r="H38" s="169"/>
    </row>
    <row r="39" spans="1:8" x14ac:dyDescent="0.3">
      <c r="A39" s="106" t="s">
        <v>240</v>
      </c>
      <c r="B39" s="335"/>
      <c r="C39" s="335"/>
      <c r="D39" s="335"/>
      <c r="E39" s="335"/>
      <c r="F39" s="335"/>
      <c r="G39" s="335"/>
      <c r="H39" s="335"/>
    </row>
    <row r="41" spans="1:8" x14ac:dyDescent="0.3">
      <c r="A41" s="37" t="s">
        <v>223</v>
      </c>
    </row>
    <row r="42" spans="1:8" x14ac:dyDescent="0.3">
      <c r="A42" s="37" t="s">
        <v>224</v>
      </c>
      <c r="B42" s="169"/>
      <c r="C42" s="169"/>
      <c r="D42" s="169"/>
      <c r="E42" s="169"/>
      <c r="F42" s="169"/>
      <c r="G42" s="169"/>
      <c r="H42" s="169"/>
    </row>
    <row r="44" spans="1:8" x14ac:dyDescent="0.3">
      <c r="A44" s="37" t="s">
        <v>369</v>
      </c>
      <c r="B44" s="335"/>
      <c r="C44" s="335"/>
      <c r="D44" s="335"/>
      <c r="E44" s="335"/>
      <c r="F44" s="335"/>
      <c r="G44" s="335"/>
      <c r="H44" s="335"/>
    </row>
    <row r="45" spans="1:8" x14ac:dyDescent="0.3">
      <c r="A45" s="37" t="s">
        <v>357</v>
      </c>
      <c r="B45" s="169"/>
      <c r="C45" s="169"/>
      <c r="D45" s="169"/>
      <c r="E45" s="169"/>
      <c r="F45" s="169"/>
      <c r="G45" s="169"/>
      <c r="H45" s="169"/>
    </row>
  </sheetData>
  <sheetProtection algorithmName="SHA-512" hashValue="QOqlEtsyoOwn/E/Uw6YUfdsP+x0P/7eiNUZ8Ii2SwSiKN4/Y0sToGIapGbOSneT4MChdQy6ff0Epe76dsMtyEg==" saltValue="0MIsmg1/ItSBDkb+GhwRKA==" spinCount="100000" sheet="1" objects="1" scenarios="1" selectLockedCells="1"/>
  <mergeCells count="3">
    <mergeCell ref="B39:H39"/>
    <mergeCell ref="A1:H3"/>
    <mergeCell ref="B44:H44"/>
  </mergeCells>
  <pageMargins left="0.7" right="0.7" top="0.75" bottom="0.75" header="0.3" footer="0.3"/>
  <ignoredErrors>
    <ignoredError sqref="E26:H2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A544-162A-47FB-AB68-476687E39ABC}">
  <dimension ref="A5:A28"/>
  <sheetViews>
    <sheetView topLeftCell="A12" workbookViewId="0">
      <selection activeCell="A27" sqref="A27"/>
    </sheetView>
  </sheetViews>
  <sheetFormatPr baseColWidth="10" defaultRowHeight="14.4" x14ac:dyDescent="0.3"/>
  <cols>
    <col min="1" max="16384" width="11.5546875" style="1"/>
  </cols>
  <sheetData>
    <row r="5" spans="1:1" ht="15.6" x14ac:dyDescent="0.3">
      <c r="A5" s="109" t="s">
        <v>370</v>
      </c>
    </row>
    <row r="6" spans="1:1" ht="15.6" x14ac:dyDescent="0.3">
      <c r="A6" s="175" t="s">
        <v>371</v>
      </c>
    </row>
    <row r="7" spans="1:1" ht="15.6" x14ac:dyDescent="0.3">
      <c r="A7" s="109" t="s">
        <v>372</v>
      </c>
    </row>
    <row r="8" spans="1:1" ht="15.6" x14ac:dyDescent="0.3">
      <c r="A8" s="175" t="s">
        <v>373</v>
      </c>
    </row>
    <row r="9" spans="1:1" ht="15.6" x14ac:dyDescent="0.3">
      <c r="A9" s="175" t="s">
        <v>374</v>
      </c>
    </row>
    <row r="10" spans="1:1" ht="15.6" x14ac:dyDescent="0.3">
      <c r="A10" s="175" t="s">
        <v>375</v>
      </c>
    </row>
    <row r="11" spans="1:1" ht="15.6" x14ac:dyDescent="0.3">
      <c r="A11" s="109" t="s">
        <v>376</v>
      </c>
    </row>
    <row r="12" spans="1:1" ht="15.6" x14ac:dyDescent="0.3">
      <c r="A12" s="175" t="s">
        <v>377</v>
      </c>
    </row>
    <row r="13" spans="1:1" ht="15.6" x14ac:dyDescent="0.3">
      <c r="A13" s="109" t="s">
        <v>378</v>
      </c>
    </row>
    <row r="14" spans="1:1" ht="15.6" x14ac:dyDescent="0.3">
      <c r="A14" s="175" t="s">
        <v>379</v>
      </c>
    </row>
    <row r="15" spans="1:1" ht="15.6" x14ac:dyDescent="0.3">
      <c r="A15" s="175" t="s">
        <v>393</v>
      </c>
    </row>
    <row r="16" spans="1:1" ht="15.6" x14ac:dyDescent="0.3">
      <c r="A16" s="109" t="s">
        <v>380</v>
      </c>
    </row>
    <row r="17" spans="1:1" ht="15.6" x14ac:dyDescent="0.3">
      <c r="A17" s="175" t="s">
        <v>381</v>
      </c>
    </row>
    <row r="18" spans="1:1" ht="15.6" x14ac:dyDescent="0.3">
      <c r="A18" s="109" t="s">
        <v>382</v>
      </c>
    </row>
    <row r="19" spans="1:1" ht="15.6" x14ac:dyDescent="0.3">
      <c r="A19" s="175" t="s">
        <v>383</v>
      </c>
    </row>
    <row r="20" spans="1:1" ht="15.6" x14ac:dyDescent="0.3">
      <c r="A20" s="109" t="s">
        <v>384</v>
      </c>
    </row>
    <row r="21" spans="1:1" ht="15.6" x14ac:dyDescent="0.3">
      <c r="A21" s="175" t="s">
        <v>385</v>
      </c>
    </row>
    <row r="22" spans="1:1" ht="15.6" x14ac:dyDescent="0.3">
      <c r="A22" s="109" t="s">
        <v>386</v>
      </c>
    </row>
    <row r="23" spans="1:1" ht="15.6" x14ac:dyDescent="0.3">
      <c r="A23" s="175" t="s">
        <v>387</v>
      </c>
    </row>
    <row r="24" spans="1:1" ht="15.6" x14ac:dyDescent="0.3">
      <c r="A24" s="175" t="s">
        <v>388</v>
      </c>
    </row>
    <row r="25" spans="1:1" ht="15.6" x14ac:dyDescent="0.3">
      <c r="A25" s="109" t="s">
        <v>389</v>
      </c>
    </row>
    <row r="26" spans="1:1" ht="15.6" x14ac:dyDescent="0.3">
      <c r="A26" s="175" t="s">
        <v>394</v>
      </c>
    </row>
    <row r="27" spans="1:1" ht="15.6" x14ac:dyDescent="0.3">
      <c r="A27" s="109" t="s">
        <v>390</v>
      </c>
    </row>
    <row r="28" spans="1:1" ht="15.6" x14ac:dyDescent="0.3">
      <c r="A28" s="175" t="s">
        <v>391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A181-A7D7-41EA-9DF1-AFDB1A792100}">
  <dimension ref="A1:N84"/>
  <sheetViews>
    <sheetView topLeftCell="B1" zoomScale="70" zoomScaleNormal="70" workbookViewId="0">
      <selection activeCell="G14" sqref="G14"/>
    </sheetView>
  </sheetViews>
  <sheetFormatPr baseColWidth="10" defaultRowHeight="14.4" x14ac:dyDescent="0.3"/>
  <cols>
    <col min="1" max="1" width="1.44140625" style="6" hidden="1" customWidth="1"/>
    <col min="2" max="2" width="62.21875" style="1" customWidth="1"/>
    <col min="3" max="7" width="15.77734375" style="1" customWidth="1"/>
    <col min="8" max="8" width="11.5546875" style="1"/>
    <col min="9" max="9" width="32.21875" style="1" bestFit="1" customWidth="1"/>
    <col min="10" max="16384" width="11.5546875" style="1"/>
  </cols>
  <sheetData>
    <row r="1" spans="2:14" ht="37.200000000000003" customHeight="1" x14ac:dyDescent="0.3">
      <c r="B1" s="183" t="s">
        <v>19</v>
      </c>
      <c r="C1" s="85" t="s">
        <v>6</v>
      </c>
      <c r="D1" s="185" t="s">
        <v>7</v>
      </c>
      <c r="E1" s="185"/>
      <c r="F1" s="185"/>
      <c r="G1" s="186"/>
    </row>
    <row r="2" spans="2:14" ht="14.4" customHeight="1" x14ac:dyDescent="0.3">
      <c r="B2" s="184"/>
      <c r="C2" s="34">
        <v>2023</v>
      </c>
      <c r="D2" s="35">
        <v>2024</v>
      </c>
      <c r="E2" s="35">
        <v>2025</v>
      </c>
      <c r="F2" s="35">
        <v>2026</v>
      </c>
      <c r="G2" s="86">
        <v>2027</v>
      </c>
      <c r="I2" s="149"/>
      <c r="J2" s="149"/>
      <c r="K2" s="149"/>
      <c r="L2" s="149"/>
      <c r="M2" s="149"/>
      <c r="N2" s="149"/>
    </row>
    <row r="3" spans="2:14" ht="18" x14ac:dyDescent="0.35">
      <c r="B3" s="187" t="s">
        <v>3</v>
      </c>
      <c r="C3" s="188"/>
      <c r="D3" s="188"/>
      <c r="E3" s="188"/>
      <c r="F3" s="188"/>
      <c r="G3" s="189"/>
      <c r="I3" s="149"/>
      <c r="J3" s="149"/>
      <c r="K3" s="149"/>
      <c r="L3" s="149"/>
      <c r="M3" s="149"/>
      <c r="N3" s="149"/>
    </row>
    <row r="4" spans="2:14" ht="18.600000000000001" customHeight="1" x14ac:dyDescent="0.35">
      <c r="B4" s="187" t="s">
        <v>4</v>
      </c>
      <c r="C4" s="188"/>
      <c r="D4" s="188"/>
      <c r="E4" s="188"/>
      <c r="F4" s="188"/>
      <c r="G4" s="189"/>
      <c r="I4" s="179" t="s">
        <v>335</v>
      </c>
      <c r="J4" s="179"/>
      <c r="K4" s="179"/>
      <c r="L4" s="179"/>
      <c r="M4" s="179"/>
      <c r="N4" s="179"/>
    </row>
    <row r="5" spans="2:14" ht="28.8" x14ac:dyDescent="0.3">
      <c r="B5" s="190" t="s">
        <v>18</v>
      </c>
      <c r="C5" s="99" t="s">
        <v>40</v>
      </c>
      <c r="D5" s="143" t="s">
        <v>336</v>
      </c>
      <c r="E5" s="143" t="s">
        <v>336</v>
      </c>
      <c r="F5" s="143" t="s">
        <v>336</v>
      </c>
      <c r="G5" s="143" t="s">
        <v>336</v>
      </c>
      <c r="I5" s="179"/>
      <c r="J5" s="179"/>
      <c r="K5" s="179"/>
      <c r="L5" s="179"/>
      <c r="M5" s="179"/>
      <c r="N5" s="179"/>
    </row>
    <row r="6" spans="2:14" ht="28.8" x14ac:dyDescent="0.3">
      <c r="B6" s="191"/>
      <c r="C6" s="99" t="s">
        <v>199</v>
      </c>
      <c r="D6" s="127" t="e">
        <f>+('Balance MN'!D40-'Balance MN'!C40)/'Balance MN'!C40</f>
        <v>#VALUE!</v>
      </c>
      <c r="E6" s="127" t="e">
        <f>+('Balance MN'!E40-'Balance MN'!D40)/'Balance MN'!D40</f>
        <v>#VALUE!</v>
      </c>
      <c r="F6" s="127" t="e">
        <f>+('Balance MN'!F40-'Balance MN'!E40)/'Balance MN'!E40</f>
        <v>#VALUE!</v>
      </c>
      <c r="G6" s="128" t="e">
        <f>+('Balance MN'!G40-'Balance MN'!F40)/'Balance MN'!F40</f>
        <v>#VALUE!</v>
      </c>
      <c r="I6" s="179"/>
      <c r="J6" s="179"/>
      <c r="K6" s="179"/>
      <c r="L6" s="179"/>
      <c r="M6" s="179"/>
      <c r="N6" s="179"/>
    </row>
    <row r="7" spans="2:14" ht="22.8" customHeight="1" x14ac:dyDescent="0.4">
      <c r="B7" s="87" t="s">
        <v>5</v>
      </c>
      <c r="C7" s="144" t="s">
        <v>336</v>
      </c>
      <c r="D7" s="80" t="e">
        <f>+$C$7+($C$7*D5)</f>
        <v>#VALUE!</v>
      </c>
      <c r="E7" s="80" t="e">
        <f>+$D$7+($D$7*E5)</f>
        <v>#VALUE!</v>
      </c>
      <c r="F7" s="80" t="e">
        <f>+$E$7+($E$7*F5)</f>
        <v>#VALUE!</v>
      </c>
      <c r="G7" s="88" t="e">
        <f>+$F$7+($F$7*G5)</f>
        <v>#VALUE!</v>
      </c>
      <c r="I7" s="179"/>
      <c r="J7" s="179"/>
      <c r="K7" s="179"/>
      <c r="L7" s="179"/>
      <c r="M7" s="179"/>
      <c r="N7" s="179"/>
    </row>
    <row r="8" spans="2:14" ht="18" customHeight="1" x14ac:dyDescent="0.35">
      <c r="B8" s="180" t="s">
        <v>38</v>
      </c>
      <c r="C8" s="181"/>
      <c r="D8" s="181"/>
      <c r="E8" s="181"/>
      <c r="F8" s="181"/>
      <c r="G8" s="182"/>
      <c r="I8" s="179"/>
      <c r="J8" s="179"/>
      <c r="K8" s="179"/>
      <c r="L8" s="179"/>
      <c r="M8" s="179"/>
      <c r="N8" s="179"/>
    </row>
    <row r="9" spans="2:14" ht="21.6" customHeight="1" x14ac:dyDescent="0.4">
      <c r="B9" s="59" t="s">
        <v>8</v>
      </c>
      <c r="C9" s="129" t="s">
        <v>336</v>
      </c>
      <c r="D9" s="129" t="s">
        <v>336</v>
      </c>
      <c r="E9" s="129" t="s">
        <v>336</v>
      </c>
      <c r="F9" s="129" t="s">
        <v>336</v>
      </c>
      <c r="G9" s="130" t="s">
        <v>336</v>
      </c>
      <c r="I9" s="179"/>
      <c r="J9" s="179"/>
      <c r="K9" s="179"/>
      <c r="L9" s="179"/>
      <c r="M9" s="179"/>
      <c r="N9" s="179"/>
    </row>
    <row r="10" spans="2:14" ht="15" customHeight="1" x14ac:dyDescent="0.3">
      <c r="B10" s="61" t="s">
        <v>131</v>
      </c>
      <c r="C10" s="131" t="s">
        <v>336</v>
      </c>
      <c r="D10" s="131" t="s">
        <v>336</v>
      </c>
      <c r="E10" s="131" t="s">
        <v>336</v>
      </c>
      <c r="F10" s="131" t="s">
        <v>336</v>
      </c>
      <c r="G10" s="132" t="s">
        <v>336</v>
      </c>
    </row>
    <row r="11" spans="2:14" x14ac:dyDescent="0.3">
      <c r="B11" s="61" t="s">
        <v>9</v>
      </c>
      <c r="C11" s="131" t="s">
        <v>336</v>
      </c>
      <c r="D11" s="131" t="s">
        <v>336</v>
      </c>
      <c r="E11" s="131" t="s">
        <v>336</v>
      </c>
      <c r="F11" s="131" t="s">
        <v>336</v>
      </c>
      <c r="G11" s="132" t="s">
        <v>336</v>
      </c>
    </row>
    <row r="12" spans="2:14" x14ac:dyDescent="0.3">
      <c r="B12" s="61" t="s">
        <v>13</v>
      </c>
      <c r="C12" s="131" t="s">
        <v>336</v>
      </c>
      <c r="D12" s="131" t="s">
        <v>336</v>
      </c>
      <c r="E12" s="131" t="s">
        <v>336</v>
      </c>
      <c r="F12" s="131" t="s">
        <v>336</v>
      </c>
      <c r="G12" s="132" t="s">
        <v>336</v>
      </c>
    </row>
    <row r="13" spans="2:14" ht="21" x14ac:dyDescent="0.4">
      <c r="B13" s="59" t="s">
        <v>11</v>
      </c>
      <c r="C13" s="129" t="s">
        <v>336</v>
      </c>
      <c r="D13" s="129" t="s">
        <v>336</v>
      </c>
      <c r="E13" s="129" t="s">
        <v>336</v>
      </c>
      <c r="F13" s="129" t="s">
        <v>336</v>
      </c>
      <c r="G13" s="130" t="s">
        <v>336</v>
      </c>
      <c r="I13" s="176" t="e">
        <f>+IF(SUM(J18:N33)=8000%,"Ejercicio correctamente segmentado","Revise su ejercicio y corríjalo")</f>
        <v>#VALUE!</v>
      </c>
      <c r="J13" s="176"/>
      <c r="K13" s="176"/>
      <c r="L13" s="176"/>
      <c r="M13" s="176"/>
      <c r="N13" s="176"/>
    </row>
    <row r="14" spans="2:14" x14ac:dyDescent="0.3">
      <c r="B14" s="72" t="s">
        <v>14</v>
      </c>
      <c r="C14" s="133" t="s">
        <v>336</v>
      </c>
      <c r="D14" s="133" t="s">
        <v>336</v>
      </c>
      <c r="E14" s="133" t="s">
        <v>336</v>
      </c>
      <c r="F14" s="133" t="s">
        <v>336</v>
      </c>
      <c r="G14" s="134" t="s">
        <v>336</v>
      </c>
      <c r="I14" s="176"/>
      <c r="J14" s="176"/>
      <c r="K14" s="176"/>
      <c r="L14" s="176"/>
      <c r="M14" s="176"/>
      <c r="N14" s="176"/>
    </row>
    <row r="15" spans="2:14" x14ac:dyDescent="0.3">
      <c r="B15" s="61" t="s">
        <v>9</v>
      </c>
      <c r="C15" s="135" t="s">
        <v>336</v>
      </c>
      <c r="D15" s="135" t="s">
        <v>336</v>
      </c>
      <c r="E15" s="135" t="s">
        <v>336</v>
      </c>
      <c r="F15" s="135" t="s">
        <v>336</v>
      </c>
      <c r="G15" s="136" t="s">
        <v>336</v>
      </c>
      <c r="I15" s="177"/>
      <c r="J15" s="177"/>
      <c r="K15" s="177"/>
      <c r="L15" s="177"/>
      <c r="M15" s="177"/>
      <c r="N15" s="177"/>
    </row>
    <row r="16" spans="2:14" ht="23.4" x14ac:dyDescent="0.3">
      <c r="B16" s="61" t="s">
        <v>12</v>
      </c>
      <c r="C16" s="135" t="s">
        <v>336</v>
      </c>
      <c r="D16" s="135" t="s">
        <v>336</v>
      </c>
      <c r="E16" s="135" t="s">
        <v>336</v>
      </c>
      <c r="F16" s="135" t="s">
        <v>336</v>
      </c>
      <c r="G16" s="136" t="s">
        <v>336</v>
      </c>
      <c r="I16" s="178" t="s">
        <v>325</v>
      </c>
      <c r="J16" s="178"/>
      <c r="K16" s="178"/>
      <c r="L16" s="178"/>
      <c r="M16" s="178"/>
      <c r="N16" s="178"/>
    </row>
    <row r="17" spans="2:14" x14ac:dyDescent="0.3">
      <c r="B17" s="61" t="s">
        <v>358</v>
      </c>
      <c r="C17" s="135" t="s">
        <v>336</v>
      </c>
      <c r="D17" s="135" t="s">
        <v>336</v>
      </c>
      <c r="E17" s="135" t="s">
        <v>336</v>
      </c>
      <c r="F17" s="135" t="s">
        <v>336</v>
      </c>
      <c r="G17" s="136" t="s">
        <v>336</v>
      </c>
      <c r="I17" s="34" t="s">
        <v>93</v>
      </c>
      <c r="J17" s="34">
        <v>2023</v>
      </c>
      <c r="K17" s="35">
        <v>2024</v>
      </c>
      <c r="L17" s="35">
        <v>2025</v>
      </c>
      <c r="M17" s="35">
        <v>2026</v>
      </c>
      <c r="N17" s="35">
        <v>2027</v>
      </c>
    </row>
    <row r="18" spans="2:14" x14ac:dyDescent="0.3">
      <c r="B18" s="72" t="s">
        <v>15</v>
      </c>
      <c r="C18" s="133" t="s">
        <v>336</v>
      </c>
      <c r="D18" s="133" t="s">
        <v>336</v>
      </c>
      <c r="E18" s="133" t="s">
        <v>336</v>
      </c>
      <c r="F18" s="133" t="s">
        <v>336</v>
      </c>
      <c r="G18" s="134" t="s">
        <v>336</v>
      </c>
      <c r="I18" s="37" t="s">
        <v>326</v>
      </c>
      <c r="J18" s="126" t="e">
        <f>+C9+C13+C40+C59</f>
        <v>#VALUE!</v>
      </c>
      <c r="K18" s="126" t="e">
        <f>+D9+D13+D40+D59</f>
        <v>#VALUE!</v>
      </c>
      <c r="L18" s="126" t="e">
        <f>+E9+E13+E40+E59</f>
        <v>#VALUE!</v>
      </c>
      <c r="M18" s="126" t="e">
        <f>+F9+F13+F40+F59</f>
        <v>#VALUE!</v>
      </c>
      <c r="N18" s="126" t="e">
        <f>+G9+G13+G40+G59</f>
        <v>#VALUE!</v>
      </c>
    </row>
    <row r="19" spans="2:14" x14ac:dyDescent="0.3">
      <c r="B19" s="61" t="s">
        <v>9</v>
      </c>
      <c r="C19" s="131" t="s">
        <v>336</v>
      </c>
      <c r="D19" s="131" t="s">
        <v>336</v>
      </c>
      <c r="E19" s="131" t="s">
        <v>336</v>
      </c>
      <c r="F19" s="131" t="s">
        <v>336</v>
      </c>
      <c r="G19" s="132" t="s">
        <v>336</v>
      </c>
      <c r="I19" s="37" t="s">
        <v>327</v>
      </c>
      <c r="J19" s="126" t="e">
        <f>+C62+C66+C70+C74+C75</f>
        <v>#VALUE!</v>
      </c>
      <c r="K19" s="126" t="e">
        <f>+D62+D66+D70+D74+D75</f>
        <v>#VALUE!</v>
      </c>
      <c r="L19" s="126" t="e">
        <f>+E62+E66+E70+E74+E75</f>
        <v>#VALUE!</v>
      </c>
      <c r="M19" s="126" t="e">
        <f>+F62+F66+F70+F74+F75</f>
        <v>#VALUE!</v>
      </c>
      <c r="N19" s="126" t="e">
        <f>+G62+G66+G70+G74+G75</f>
        <v>#VALUE!</v>
      </c>
    </row>
    <row r="20" spans="2:14" x14ac:dyDescent="0.3">
      <c r="B20" s="61" t="s">
        <v>12</v>
      </c>
      <c r="C20" s="131" t="s">
        <v>336</v>
      </c>
      <c r="D20" s="131" t="s">
        <v>336</v>
      </c>
      <c r="E20" s="131" t="s">
        <v>336</v>
      </c>
      <c r="F20" s="131" t="s">
        <v>336</v>
      </c>
      <c r="G20" s="132" t="s">
        <v>336</v>
      </c>
      <c r="I20" s="37" t="s">
        <v>58</v>
      </c>
      <c r="J20" s="126" t="e">
        <f>+C77+C81+C82+C83+C84</f>
        <v>#VALUE!</v>
      </c>
      <c r="K20" s="126" t="e">
        <f>+D77+D81+D82+D83+D84</f>
        <v>#VALUE!</v>
      </c>
      <c r="L20" s="126" t="e">
        <f>+E77+E81+E82+E83+E84</f>
        <v>#VALUE!</v>
      </c>
      <c r="M20" s="126" t="e">
        <f>+F77+F81+F82+F83+F84</f>
        <v>#VALUE!</v>
      </c>
      <c r="N20" s="126" t="e">
        <f>+G77+G81+G82+G83+G84</f>
        <v>#VALUE!</v>
      </c>
    </row>
    <row r="21" spans="2:14" x14ac:dyDescent="0.3">
      <c r="B21" s="61" t="s">
        <v>13</v>
      </c>
      <c r="C21" s="131" t="s">
        <v>336</v>
      </c>
      <c r="D21" s="131" t="s">
        <v>336</v>
      </c>
      <c r="E21" s="131" t="s">
        <v>336</v>
      </c>
      <c r="F21" s="131" t="s">
        <v>336</v>
      </c>
      <c r="G21" s="132" t="s">
        <v>336</v>
      </c>
      <c r="I21" s="37" t="s">
        <v>8</v>
      </c>
      <c r="J21" s="126" t="e">
        <f>+C10+C11+C12</f>
        <v>#VALUE!</v>
      </c>
      <c r="K21" s="126" t="e">
        <f>+D10+D11+D12</f>
        <v>#VALUE!</v>
      </c>
      <c r="L21" s="126" t="e">
        <f>+E10+E11+E12</f>
        <v>#VALUE!</v>
      </c>
      <c r="M21" s="126" t="e">
        <f>+F10+F11+F12</f>
        <v>#VALUE!</v>
      </c>
      <c r="N21" s="126" t="e">
        <f>+G10+G11+G12</f>
        <v>#VALUE!</v>
      </c>
    </row>
    <row r="22" spans="2:14" x14ac:dyDescent="0.3">
      <c r="B22" s="61" t="s">
        <v>54</v>
      </c>
      <c r="C22" s="131" t="s">
        <v>336</v>
      </c>
      <c r="D22" s="131" t="s">
        <v>336</v>
      </c>
      <c r="E22" s="131" t="s">
        <v>336</v>
      </c>
      <c r="F22" s="131" t="s">
        <v>336</v>
      </c>
      <c r="G22" s="132" t="s">
        <v>336</v>
      </c>
      <c r="I22" s="37" t="s">
        <v>11</v>
      </c>
      <c r="J22" s="126" t="e">
        <f>+C14+C18+C25+C32+C39</f>
        <v>#VALUE!</v>
      </c>
      <c r="K22" s="126" t="e">
        <f>+D14+D18+D25+D32+D39</f>
        <v>#VALUE!</v>
      </c>
      <c r="L22" s="126" t="e">
        <f>+E14+E18+E25+E32+E39</f>
        <v>#VALUE!</v>
      </c>
      <c r="M22" s="126" t="e">
        <f>+F14+F18+F25+F32+F39</f>
        <v>#VALUE!</v>
      </c>
      <c r="N22" s="126" t="e">
        <f>+G14+G18+G25+G32+G39</f>
        <v>#VALUE!</v>
      </c>
    </row>
    <row r="23" spans="2:14" x14ac:dyDescent="0.3">
      <c r="B23" s="61" t="s">
        <v>17</v>
      </c>
      <c r="C23" s="131" t="s">
        <v>336</v>
      </c>
      <c r="D23" s="131" t="s">
        <v>336</v>
      </c>
      <c r="E23" s="131" t="s">
        <v>336</v>
      </c>
      <c r="F23" s="131" t="s">
        <v>336</v>
      </c>
      <c r="G23" s="132" t="s">
        <v>336</v>
      </c>
      <c r="I23" s="37" t="s">
        <v>14</v>
      </c>
      <c r="J23" s="126">
        <f>SUM(C15:C17)</f>
        <v>0</v>
      </c>
      <c r="K23" s="126">
        <f>SUM(D15:D17)</f>
        <v>0</v>
      </c>
      <c r="L23" s="126">
        <f>SUM(E15:E17)</f>
        <v>0</v>
      </c>
      <c r="M23" s="126">
        <f>SUM(F15:F17)</f>
        <v>0</v>
      </c>
      <c r="N23" s="126">
        <f>SUM(G15:G17)</f>
        <v>0</v>
      </c>
    </row>
    <row r="24" spans="2:14" x14ac:dyDescent="0.3">
      <c r="B24" s="61" t="s">
        <v>92</v>
      </c>
      <c r="C24" s="131" t="s">
        <v>336</v>
      </c>
      <c r="D24" s="131" t="s">
        <v>336</v>
      </c>
      <c r="E24" s="131" t="s">
        <v>336</v>
      </c>
      <c r="F24" s="131" t="s">
        <v>336</v>
      </c>
      <c r="G24" s="132" t="s">
        <v>336</v>
      </c>
      <c r="I24" s="37" t="s">
        <v>328</v>
      </c>
      <c r="J24" s="126">
        <f>SUM(C19:C24)</f>
        <v>0</v>
      </c>
      <c r="K24" s="126">
        <f t="shared" ref="K24:N24" si="0">SUM(D19:D24)</f>
        <v>0</v>
      </c>
      <c r="L24" s="126">
        <f t="shared" si="0"/>
        <v>0</v>
      </c>
      <c r="M24" s="126">
        <f t="shared" si="0"/>
        <v>0</v>
      </c>
      <c r="N24" s="126">
        <f t="shared" si="0"/>
        <v>0</v>
      </c>
    </row>
    <row r="25" spans="2:14" x14ac:dyDescent="0.3">
      <c r="B25" s="72" t="s">
        <v>16</v>
      </c>
      <c r="C25" s="133" t="s">
        <v>336</v>
      </c>
      <c r="D25" s="133" t="s">
        <v>336</v>
      </c>
      <c r="E25" s="133" t="s">
        <v>336</v>
      </c>
      <c r="F25" s="133" t="s">
        <v>336</v>
      </c>
      <c r="G25" s="134" t="s">
        <v>336</v>
      </c>
      <c r="I25" s="37" t="s">
        <v>329</v>
      </c>
      <c r="J25" s="126">
        <f>SUM(C26:C31)</f>
        <v>0</v>
      </c>
      <c r="K25" s="126">
        <f t="shared" ref="K25:N25" si="1">SUM(D26:D31)</f>
        <v>0</v>
      </c>
      <c r="L25" s="126">
        <f t="shared" si="1"/>
        <v>0</v>
      </c>
      <c r="M25" s="126">
        <f t="shared" si="1"/>
        <v>0</v>
      </c>
      <c r="N25" s="126">
        <f t="shared" si="1"/>
        <v>0</v>
      </c>
    </row>
    <row r="26" spans="2:14" ht="14.4" customHeight="1" x14ac:dyDescent="0.3">
      <c r="B26" s="61" t="s">
        <v>9</v>
      </c>
      <c r="C26" s="131" t="s">
        <v>336</v>
      </c>
      <c r="D26" s="131" t="s">
        <v>336</v>
      </c>
      <c r="E26" s="131" t="s">
        <v>336</v>
      </c>
      <c r="F26" s="131" t="s">
        <v>336</v>
      </c>
      <c r="G26" s="132" t="s">
        <v>336</v>
      </c>
      <c r="I26" s="37" t="s">
        <v>21</v>
      </c>
      <c r="J26" s="126">
        <f>SUM(C33:C38)</f>
        <v>0</v>
      </c>
      <c r="K26" s="126">
        <f t="shared" ref="K26:N26" si="2">SUM(D33:D38)</f>
        <v>0</v>
      </c>
      <c r="L26" s="126">
        <f t="shared" si="2"/>
        <v>0</v>
      </c>
      <c r="M26" s="126">
        <f t="shared" si="2"/>
        <v>0</v>
      </c>
      <c r="N26" s="126">
        <f t="shared" si="2"/>
        <v>0</v>
      </c>
    </row>
    <row r="27" spans="2:14" x14ac:dyDescent="0.3">
      <c r="B27" s="61" t="s">
        <v>12</v>
      </c>
      <c r="C27" s="131" t="s">
        <v>336</v>
      </c>
      <c r="D27" s="131" t="s">
        <v>336</v>
      </c>
      <c r="E27" s="131" t="s">
        <v>336</v>
      </c>
      <c r="F27" s="131" t="s">
        <v>336</v>
      </c>
      <c r="G27" s="132" t="s">
        <v>336</v>
      </c>
      <c r="I27" s="37" t="s">
        <v>20</v>
      </c>
      <c r="J27" s="126" t="e">
        <f>+C41+C53</f>
        <v>#VALUE!</v>
      </c>
      <c r="K27" s="126" t="e">
        <f>+D41+D53</f>
        <v>#VALUE!</v>
      </c>
      <c r="L27" s="126" t="e">
        <f>+E41+E53</f>
        <v>#VALUE!</v>
      </c>
      <c r="M27" s="126" t="e">
        <f>+F41+F53</f>
        <v>#VALUE!</v>
      </c>
      <c r="N27" s="126" t="e">
        <f>+G41+G53</f>
        <v>#VALUE!</v>
      </c>
    </row>
    <row r="28" spans="2:14" x14ac:dyDescent="0.3">
      <c r="B28" s="61" t="s">
        <v>13</v>
      </c>
      <c r="C28" s="131" t="s">
        <v>336</v>
      </c>
      <c r="D28" s="131" t="s">
        <v>336</v>
      </c>
      <c r="E28" s="131" t="s">
        <v>336</v>
      </c>
      <c r="F28" s="131" t="s">
        <v>336</v>
      </c>
      <c r="G28" s="132" t="s">
        <v>336</v>
      </c>
      <c r="I28" s="37" t="s">
        <v>330</v>
      </c>
      <c r="J28" s="126">
        <f>+SUM(C42:C52)</f>
        <v>0</v>
      </c>
      <c r="K28" s="126">
        <f>+SUM(D42:D52)</f>
        <v>0</v>
      </c>
      <c r="L28" s="126">
        <f>+SUM(E42:E52)</f>
        <v>0</v>
      </c>
      <c r="M28" s="126">
        <f>+SUM(F42:F52)</f>
        <v>0</v>
      </c>
      <c r="N28" s="126">
        <f>+SUM(G42:G52)</f>
        <v>0</v>
      </c>
    </row>
    <row r="29" spans="2:14" x14ac:dyDescent="0.3">
      <c r="B29" s="61" t="s">
        <v>54</v>
      </c>
      <c r="C29" s="131" t="s">
        <v>336</v>
      </c>
      <c r="D29" s="131" t="s">
        <v>336</v>
      </c>
      <c r="E29" s="131" t="s">
        <v>336</v>
      </c>
      <c r="F29" s="131" t="s">
        <v>336</v>
      </c>
      <c r="G29" s="132" t="s">
        <v>336</v>
      </c>
      <c r="I29" s="37" t="s">
        <v>331</v>
      </c>
      <c r="J29" s="126">
        <f>+SUM(C54:C58)</f>
        <v>0</v>
      </c>
      <c r="K29" s="126">
        <f>+SUM(D54:D58)</f>
        <v>0</v>
      </c>
      <c r="L29" s="126">
        <f>+SUM(E54:E58)</f>
        <v>0</v>
      </c>
      <c r="M29" s="126">
        <f>+SUM(F54:F58)</f>
        <v>0</v>
      </c>
      <c r="N29" s="126">
        <f>+SUM(G54:G58)</f>
        <v>0</v>
      </c>
    </row>
    <row r="30" spans="2:14" x14ac:dyDescent="0.3">
      <c r="B30" s="61" t="s">
        <v>17</v>
      </c>
      <c r="C30" s="131" t="s">
        <v>336</v>
      </c>
      <c r="D30" s="131" t="s">
        <v>336</v>
      </c>
      <c r="E30" s="131" t="s">
        <v>336</v>
      </c>
      <c r="F30" s="131" t="s">
        <v>336</v>
      </c>
      <c r="G30" s="132" t="s">
        <v>336</v>
      </c>
      <c r="I30" s="37" t="s">
        <v>332</v>
      </c>
      <c r="J30" s="126">
        <f>+SUM(C63:C65)</f>
        <v>0</v>
      </c>
      <c r="K30" s="126">
        <f>+SUM(D63:D65)</f>
        <v>0</v>
      </c>
      <c r="L30" s="126">
        <f>+SUM(E63:E65)</f>
        <v>0</v>
      </c>
      <c r="M30" s="126">
        <f>+SUM(F63:F65)</f>
        <v>0</v>
      </c>
      <c r="N30" s="126">
        <f>+SUM(G63:G65)</f>
        <v>0</v>
      </c>
    </row>
    <row r="31" spans="2:14" x14ac:dyDescent="0.3">
      <c r="B31" s="61" t="s">
        <v>92</v>
      </c>
      <c r="C31" s="131" t="s">
        <v>336</v>
      </c>
      <c r="D31" s="131" t="s">
        <v>336</v>
      </c>
      <c r="E31" s="131" t="s">
        <v>336</v>
      </c>
      <c r="F31" s="131" t="s">
        <v>336</v>
      </c>
      <c r="G31" s="132" t="s">
        <v>336</v>
      </c>
      <c r="I31" s="37" t="s">
        <v>125</v>
      </c>
      <c r="J31" s="126">
        <f>+SUM(C67:C69)</f>
        <v>0</v>
      </c>
      <c r="K31" s="126">
        <f>+SUM(D67:D69)</f>
        <v>0</v>
      </c>
      <c r="L31" s="126">
        <f>+SUM(E67:E69)</f>
        <v>0</v>
      </c>
      <c r="M31" s="126">
        <f>+SUM(F67:F69)</f>
        <v>0</v>
      </c>
      <c r="N31" s="126">
        <f>+SUM(G67:G69)</f>
        <v>0</v>
      </c>
    </row>
    <row r="32" spans="2:14" x14ac:dyDescent="0.3">
      <c r="B32" s="72" t="s">
        <v>21</v>
      </c>
      <c r="C32" s="133" t="s">
        <v>336</v>
      </c>
      <c r="D32" s="133" t="s">
        <v>336</v>
      </c>
      <c r="E32" s="133" t="s">
        <v>336</v>
      </c>
      <c r="F32" s="133" t="s">
        <v>336</v>
      </c>
      <c r="G32" s="134" t="s">
        <v>336</v>
      </c>
      <c r="I32" s="37" t="s">
        <v>333</v>
      </c>
      <c r="J32" s="126">
        <f>+SUM(C71:C73)</f>
        <v>0</v>
      </c>
      <c r="K32" s="126">
        <f>+SUM(D71:D73)</f>
        <v>0</v>
      </c>
      <c r="L32" s="126">
        <f>+SUM(E71:E73)</f>
        <v>0</v>
      </c>
      <c r="M32" s="126">
        <f>+SUM(F71:F73)</f>
        <v>0</v>
      </c>
      <c r="N32" s="126">
        <f>+SUM(G71:G73)</f>
        <v>0</v>
      </c>
    </row>
    <row r="33" spans="2:14" x14ac:dyDescent="0.3">
      <c r="B33" s="61" t="s">
        <v>9</v>
      </c>
      <c r="C33" s="131" t="s">
        <v>336</v>
      </c>
      <c r="D33" s="131" t="s">
        <v>336</v>
      </c>
      <c r="E33" s="131" t="s">
        <v>336</v>
      </c>
      <c r="F33" s="131" t="s">
        <v>336</v>
      </c>
      <c r="G33" s="132" t="s">
        <v>336</v>
      </c>
      <c r="I33" s="37" t="s">
        <v>334</v>
      </c>
      <c r="J33" s="126">
        <f>+SUM(C78:C80)</f>
        <v>0</v>
      </c>
      <c r="K33" s="126">
        <f>+SUM(D78:D80)</f>
        <v>0</v>
      </c>
      <c r="L33" s="126">
        <f>+SUM(E78:E80)</f>
        <v>0</v>
      </c>
      <c r="M33" s="126">
        <f>+SUM(F78:F80)</f>
        <v>0</v>
      </c>
      <c r="N33" s="126">
        <f>+SUM(G78:G80)</f>
        <v>0</v>
      </c>
    </row>
    <row r="34" spans="2:14" x14ac:dyDescent="0.3">
      <c r="B34" s="61" t="s">
        <v>12</v>
      </c>
      <c r="C34" s="131" t="s">
        <v>336</v>
      </c>
      <c r="D34" s="131" t="s">
        <v>336</v>
      </c>
      <c r="E34" s="131" t="s">
        <v>336</v>
      </c>
      <c r="F34" s="131" t="s">
        <v>336</v>
      </c>
      <c r="G34" s="132" t="s">
        <v>336</v>
      </c>
    </row>
    <row r="35" spans="2:14" x14ac:dyDescent="0.3">
      <c r="B35" s="61" t="s">
        <v>13</v>
      </c>
      <c r="C35" s="131" t="s">
        <v>336</v>
      </c>
      <c r="D35" s="131" t="s">
        <v>336</v>
      </c>
      <c r="E35" s="131" t="s">
        <v>336</v>
      </c>
      <c r="F35" s="131" t="s">
        <v>336</v>
      </c>
      <c r="G35" s="132" t="s">
        <v>336</v>
      </c>
    </row>
    <row r="36" spans="2:14" x14ac:dyDescent="0.3">
      <c r="B36" s="61" t="s">
        <v>54</v>
      </c>
      <c r="C36" s="131" t="s">
        <v>336</v>
      </c>
      <c r="D36" s="131" t="s">
        <v>336</v>
      </c>
      <c r="E36" s="131" t="s">
        <v>336</v>
      </c>
      <c r="F36" s="131" t="s">
        <v>336</v>
      </c>
      <c r="G36" s="132" t="s">
        <v>336</v>
      </c>
    </row>
    <row r="37" spans="2:14" x14ac:dyDescent="0.3">
      <c r="B37" s="61" t="s">
        <v>17</v>
      </c>
      <c r="C37" s="131" t="s">
        <v>336</v>
      </c>
      <c r="D37" s="131" t="s">
        <v>336</v>
      </c>
      <c r="E37" s="131" t="s">
        <v>336</v>
      </c>
      <c r="F37" s="131" t="s">
        <v>336</v>
      </c>
      <c r="G37" s="132" t="s">
        <v>336</v>
      </c>
    </row>
    <row r="38" spans="2:14" x14ac:dyDescent="0.3">
      <c r="B38" s="61" t="s">
        <v>92</v>
      </c>
      <c r="C38" s="131" t="s">
        <v>336</v>
      </c>
      <c r="D38" s="131" t="s">
        <v>336</v>
      </c>
      <c r="E38" s="131" t="s">
        <v>336</v>
      </c>
      <c r="F38" s="131" t="s">
        <v>336</v>
      </c>
      <c r="G38" s="132" t="s">
        <v>336</v>
      </c>
    </row>
    <row r="39" spans="2:14" x14ac:dyDescent="0.3">
      <c r="B39" s="72" t="s">
        <v>10</v>
      </c>
      <c r="C39" s="133" t="s">
        <v>336</v>
      </c>
      <c r="D39" s="133" t="s">
        <v>336</v>
      </c>
      <c r="E39" s="133" t="s">
        <v>336</v>
      </c>
      <c r="F39" s="133" t="s">
        <v>336</v>
      </c>
      <c r="G39" s="134" t="s">
        <v>336</v>
      </c>
    </row>
    <row r="40" spans="2:14" ht="21" x14ac:dyDescent="0.4">
      <c r="B40" s="59" t="s">
        <v>20</v>
      </c>
      <c r="C40" s="129" t="s">
        <v>336</v>
      </c>
      <c r="D40" s="129" t="s">
        <v>336</v>
      </c>
      <c r="E40" s="129" t="s">
        <v>336</v>
      </c>
      <c r="F40" s="129" t="s">
        <v>336</v>
      </c>
      <c r="G40" s="130" t="s">
        <v>336</v>
      </c>
    </row>
    <row r="41" spans="2:14" x14ac:dyDescent="0.3">
      <c r="B41" s="72" t="s">
        <v>22</v>
      </c>
      <c r="C41" s="133" t="s">
        <v>336</v>
      </c>
      <c r="D41" s="133" t="s">
        <v>336</v>
      </c>
      <c r="E41" s="133" t="s">
        <v>336</v>
      </c>
      <c r="F41" s="133" t="s">
        <v>336</v>
      </c>
      <c r="G41" s="134" t="s">
        <v>336</v>
      </c>
    </row>
    <row r="42" spans="2:14" x14ac:dyDescent="0.3">
      <c r="B42" s="77" t="s">
        <v>23</v>
      </c>
      <c r="C42" s="135" t="s">
        <v>336</v>
      </c>
      <c r="D42" s="135" t="s">
        <v>336</v>
      </c>
      <c r="E42" s="135" t="s">
        <v>336</v>
      </c>
      <c r="F42" s="135" t="s">
        <v>336</v>
      </c>
      <c r="G42" s="136" t="s">
        <v>336</v>
      </c>
    </row>
    <row r="43" spans="2:14" x14ac:dyDescent="0.3">
      <c r="B43" s="77" t="s">
        <v>24</v>
      </c>
      <c r="C43" s="135" t="s">
        <v>336</v>
      </c>
      <c r="D43" s="135" t="s">
        <v>336</v>
      </c>
      <c r="E43" s="135" t="s">
        <v>336</v>
      </c>
      <c r="F43" s="135" t="s">
        <v>336</v>
      </c>
      <c r="G43" s="136" t="s">
        <v>336</v>
      </c>
    </row>
    <row r="44" spans="2:14" x14ac:dyDescent="0.3">
      <c r="B44" s="77" t="s">
        <v>25</v>
      </c>
      <c r="C44" s="135" t="s">
        <v>336</v>
      </c>
      <c r="D44" s="135" t="s">
        <v>336</v>
      </c>
      <c r="E44" s="135" t="s">
        <v>336</v>
      </c>
      <c r="F44" s="135" t="s">
        <v>336</v>
      </c>
      <c r="G44" s="136" t="s">
        <v>336</v>
      </c>
    </row>
    <row r="45" spans="2:14" x14ac:dyDescent="0.3">
      <c r="B45" s="77" t="s">
        <v>26</v>
      </c>
      <c r="C45" s="135" t="s">
        <v>336</v>
      </c>
      <c r="D45" s="135" t="s">
        <v>336</v>
      </c>
      <c r="E45" s="135" t="s">
        <v>336</v>
      </c>
      <c r="F45" s="135" t="s">
        <v>336</v>
      </c>
      <c r="G45" s="136" t="s">
        <v>336</v>
      </c>
    </row>
    <row r="46" spans="2:14" x14ac:dyDescent="0.3">
      <c r="B46" s="67" t="s">
        <v>27</v>
      </c>
      <c r="C46" s="135" t="s">
        <v>336</v>
      </c>
      <c r="D46" s="135" t="s">
        <v>336</v>
      </c>
      <c r="E46" s="135" t="s">
        <v>336</v>
      </c>
      <c r="F46" s="135" t="s">
        <v>336</v>
      </c>
      <c r="G46" s="136" t="s">
        <v>336</v>
      </c>
    </row>
    <row r="47" spans="2:14" x14ac:dyDescent="0.3">
      <c r="B47" s="67" t="s">
        <v>28</v>
      </c>
      <c r="C47" s="135" t="s">
        <v>336</v>
      </c>
      <c r="D47" s="135" t="s">
        <v>336</v>
      </c>
      <c r="E47" s="135" t="s">
        <v>336</v>
      </c>
      <c r="F47" s="135" t="s">
        <v>336</v>
      </c>
      <c r="G47" s="136" t="s">
        <v>336</v>
      </c>
    </row>
    <row r="48" spans="2:14" x14ac:dyDescent="0.3">
      <c r="B48" s="67" t="s">
        <v>29</v>
      </c>
      <c r="C48" s="135" t="s">
        <v>336</v>
      </c>
      <c r="D48" s="135" t="s">
        <v>336</v>
      </c>
      <c r="E48" s="135" t="s">
        <v>336</v>
      </c>
      <c r="F48" s="135" t="s">
        <v>336</v>
      </c>
      <c r="G48" s="136" t="s">
        <v>336</v>
      </c>
    </row>
    <row r="49" spans="2:7" x14ac:dyDescent="0.3">
      <c r="B49" s="67" t="s">
        <v>30</v>
      </c>
      <c r="C49" s="135" t="s">
        <v>336</v>
      </c>
      <c r="D49" s="135" t="s">
        <v>336</v>
      </c>
      <c r="E49" s="135" t="s">
        <v>336</v>
      </c>
      <c r="F49" s="135" t="s">
        <v>336</v>
      </c>
      <c r="G49" s="136" t="s">
        <v>336</v>
      </c>
    </row>
    <row r="50" spans="2:7" x14ac:dyDescent="0.3">
      <c r="B50" s="61" t="s">
        <v>31</v>
      </c>
      <c r="C50" s="135" t="s">
        <v>336</v>
      </c>
      <c r="D50" s="135" t="s">
        <v>336</v>
      </c>
      <c r="E50" s="135" t="s">
        <v>336</v>
      </c>
      <c r="F50" s="135" t="s">
        <v>336</v>
      </c>
      <c r="G50" s="136" t="s">
        <v>336</v>
      </c>
    </row>
    <row r="51" spans="2:7" x14ac:dyDescent="0.3">
      <c r="B51" s="61" t="s">
        <v>32</v>
      </c>
      <c r="C51" s="135" t="s">
        <v>336</v>
      </c>
      <c r="D51" s="135" t="s">
        <v>336</v>
      </c>
      <c r="E51" s="135" t="s">
        <v>336</v>
      </c>
      <c r="F51" s="135" t="s">
        <v>336</v>
      </c>
      <c r="G51" s="136" t="s">
        <v>336</v>
      </c>
    </row>
    <row r="52" spans="2:7" x14ac:dyDescent="0.3">
      <c r="B52" s="67" t="s">
        <v>10</v>
      </c>
      <c r="C52" s="135" t="s">
        <v>336</v>
      </c>
      <c r="D52" s="135" t="s">
        <v>336</v>
      </c>
      <c r="E52" s="135" t="s">
        <v>336</v>
      </c>
      <c r="F52" s="135" t="s">
        <v>336</v>
      </c>
      <c r="G52" s="136" t="s">
        <v>336</v>
      </c>
    </row>
    <row r="53" spans="2:7" x14ac:dyDescent="0.3">
      <c r="B53" s="72" t="s">
        <v>33</v>
      </c>
      <c r="C53" s="133" t="s">
        <v>336</v>
      </c>
      <c r="D53" s="133" t="s">
        <v>336</v>
      </c>
      <c r="E53" s="133" t="s">
        <v>336</v>
      </c>
      <c r="F53" s="133" t="s">
        <v>336</v>
      </c>
      <c r="G53" s="134" t="s">
        <v>336</v>
      </c>
    </row>
    <row r="54" spans="2:7" x14ac:dyDescent="0.3">
      <c r="B54" s="61" t="s">
        <v>13</v>
      </c>
      <c r="C54" s="135" t="s">
        <v>336</v>
      </c>
      <c r="D54" s="135" t="s">
        <v>336</v>
      </c>
      <c r="E54" s="135" t="s">
        <v>336</v>
      </c>
      <c r="F54" s="135" t="s">
        <v>336</v>
      </c>
      <c r="G54" s="136" t="s">
        <v>336</v>
      </c>
    </row>
    <row r="55" spans="2:7" x14ac:dyDescent="0.3">
      <c r="B55" s="61" t="s">
        <v>34</v>
      </c>
      <c r="C55" s="135" t="s">
        <v>336</v>
      </c>
      <c r="D55" s="135" t="s">
        <v>336</v>
      </c>
      <c r="E55" s="135" t="s">
        <v>336</v>
      </c>
      <c r="F55" s="135" t="s">
        <v>336</v>
      </c>
      <c r="G55" s="136" t="s">
        <v>336</v>
      </c>
    </row>
    <row r="56" spans="2:7" x14ac:dyDescent="0.3">
      <c r="B56" s="61" t="s">
        <v>35</v>
      </c>
      <c r="C56" s="135" t="s">
        <v>336</v>
      </c>
      <c r="D56" s="135" t="s">
        <v>336</v>
      </c>
      <c r="E56" s="135" t="s">
        <v>336</v>
      </c>
      <c r="F56" s="135" t="s">
        <v>336</v>
      </c>
      <c r="G56" s="136" t="s">
        <v>336</v>
      </c>
    </row>
    <row r="57" spans="2:7" x14ac:dyDescent="0.3">
      <c r="B57" s="61" t="s">
        <v>36</v>
      </c>
      <c r="C57" s="135" t="s">
        <v>336</v>
      </c>
      <c r="D57" s="135" t="s">
        <v>336</v>
      </c>
      <c r="E57" s="135" t="s">
        <v>336</v>
      </c>
      <c r="F57" s="135" t="s">
        <v>336</v>
      </c>
      <c r="G57" s="136" t="s">
        <v>336</v>
      </c>
    </row>
    <row r="58" spans="2:7" x14ac:dyDescent="0.3">
      <c r="B58" s="61" t="s">
        <v>10</v>
      </c>
      <c r="C58" s="135" t="s">
        <v>336</v>
      </c>
      <c r="D58" s="135" t="s">
        <v>336</v>
      </c>
      <c r="E58" s="135" t="s">
        <v>336</v>
      </c>
      <c r="F58" s="135" t="s">
        <v>336</v>
      </c>
      <c r="G58" s="136" t="s">
        <v>336</v>
      </c>
    </row>
    <row r="59" spans="2:7" ht="21.6" thickBot="1" x14ac:dyDescent="0.45">
      <c r="B59" s="64" t="s">
        <v>37</v>
      </c>
      <c r="C59" s="137" t="s">
        <v>336</v>
      </c>
      <c r="D59" s="137" t="s">
        <v>336</v>
      </c>
      <c r="E59" s="137" t="s">
        <v>336</v>
      </c>
      <c r="F59" s="137" t="s">
        <v>336</v>
      </c>
      <c r="G59" s="138" t="s">
        <v>336</v>
      </c>
    </row>
    <row r="60" spans="2:7" ht="21" x14ac:dyDescent="0.4">
      <c r="B60" s="82" t="s">
        <v>41</v>
      </c>
      <c r="C60" s="139" t="s">
        <v>336</v>
      </c>
      <c r="D60" s="139" t="s">
        <v>336</v>
      </c>
      <c r="E60" s="139" t="s">
        <v>336</v>
      </c>
      <c r="F60" s="139" t="s">
        <v>336</v>
      </c>
      <c r="G60" s="140" t="s">
        <v>336</v>
      </c>
    </row>
    <row r="61" spans="2:7" ht="18" x14ac:dyDescent="0.35">
      <c r="B61" s="180" t="s">
        <v>42</v>
      </c>
      <c r="C61" s="181"/>
      <c r="D61" s="181"/>
      <c r="E61" s="181"/>
      <c r="F61" s="181"/>
      <c r="G61" s="182"/>
    </row>
    <row r="62" spans="2:7" ht="21" x14ac:dyDescent="0.4">
      <c r="B62" s="59" t="s">
        <v>46</v>
      </c>
      <c r="C62" s="129" t="s">
        <v>336</v>
      </c>
      <c r="D62" s="129" t="s">
        <v>336</v>
      </c>
      <c r="E62" s="129" t="s">
        <v>336</v>
      </c>
      <c r="F62" s="129" t="s">
        <v>336</v>
      </c>
      <c r="G62" s="130" t="s">
        <v>336</v>
      </c>
    </row>
    <row r="63" spans="2:7" x14ac:dyDescent="0.3">
      <c r="B63" s="61" t="s">
        <v>43</v>
      </c>
      <c r="C63" s="131" t="s">
        <v>336</v>
      </c>
      <c r="D63" s="131" t="s">
        <v>336</v>
      </c>
      <c r="E63" s="131" t="s">
        <v>336</v>
      </c>
      <c r="F63" s="131" t="s">
        <v>336</v>
      </c>
      <c r="G63" s="132" t="s">
        <v>336</v>
      </c>
    </row>
    <row r="64" spans="2:7" x14ac:dyDescent="0.3">
      <c r="B64" s="61" t="s">
        <v>44</v>
      </c>
      <c r="C64" s="131" t="s">
        <v>336</v>
      </c>
      <c r="D64" s="131" t="s">
        <v>336</v>
      </c>
      <c r="E64" s="131" t="s">
        <v>336</v>
      </c>
      <c r="F64" s="131" t="s">
        <v>336</v>
      </c>
      <c r="G64" s="132" t="s">
        <v>336</v>
      </c>
    </row>
    <row r="65" spans="2:7" x14ac:dyDescent="0.3">
      <c r="B65" s="61" t="s">
        <v>45</v>
      </c>
      <c r="C65" s="131" t="s">
        <v>336</v>
      </c>
      <c r="D65" s="131" t="s">
        <v>336</v>
      </c>
      <c r="E65" s="131" t="s">
        <v>336</v>
      </c>
      <c r="F65" s="131" t="s">
        <v>336</v>
      </c>
      <c r="G65" s="132" t="s">
        <v>336</v>
      </c>
    </row>
    <row r="66" spans="2:7" ht="21" x14ac:dyDescent="0.4">
      <c r="B66" s="59" t="s">
        <v>125</v>
      </c>
      <c r="C66" s="129" t="s">
        <v>336</v>
      </c>
      <c r="D66" s="129" t="s">
        <v>336</v>
      </c>
      <c r="E66" s="129" t="s">
        <v>336</v>
      </c>
      <c r="F66" s="129" t="s">
        <v>336</v>
      </c>
      <c r="G66" s="130" t="s">
        <v>336</v>
      </c>
    </row>
    <row r="67" spans="2:7" x14ac:dyDescent="0.3">
      <c r="B67" s="61" t="s">
        <v>43</v>
      </c>
      <c r="C67" s="131" t="s">
        <v>336</v>
      </c>
      <c r="D67" s="131" t="s">
        <v>336</v>
      </c>
      <c r="E67" s="131" t="s">
        <v>336</v>
      </c>
      <c r="F67" s="131" t="s">
        <v>336</v>
      </c>
      <c r="G67" s="132" t="s">
        <v>336</v>
      </c>
    </row>
    <row r="68" spans="2:7" x14ac:dyDescent="0.3">
      <c r="B68" s="61" t="s">
        <v>44</v>
      </c>
      <c r="C68" s="131" t="s">
        <v>336</v>
      </c>
      <c r="D68" s="131" t="s">
        <v>336</v>
      </c>
      <c r="E68" s="131" t="s">
        <v>336</v>
      </c>
      <c r="F68" s="131" t="s">
        <v>336</v>
      </c>
      <c r="G68" s="132" t="s">
        <v>336</v>
      </c>
    </row>
    <row r="69" spans="2:7" x14ac:dyDescent="0.3">
      <c r="B69" s="61" t="s">
        <v>45</v>
      </c>
      <c r="C69" s="131" t="s">
        <v>336</v>
      </c>
      <c r="D69" s="131" t="s">
        <v>336</v>
      </c>
      <c r="E69" s="131" t="s">
        <v>336</v>
      </c>
      <c r="F69" s="131" t="s">
        <v>336</v>
      </c>
      <c r="G69" s="132" t="s">
        <v>336</v>
      </c>
    </row>
    <row r="70" spans="2:7" ht="21" x14ac:dyDescent="0.4">
      <c r="B70" s="59" t="s">
        <v>47</v>
      </c>
      <c r="C70" s="129" t="s">
        <v>336</v>
      </c>
      <c r="D70" s="129" t="s">
        <v>336</v>
      </c>
      <c r="E70" s="129" t="s">
        <v>336</v>
      </c>
      <c r="F70" s="129" t="s">
        <v>336</v>
      </c>
      <c r="G70" s="130" t="s">
        <v>336</v>
      </c>
    </row>
    <row r="71" spans="2:7" x14ac:dyDescent="0.3">
      <c r="B71" s="61" t="s">
        <v>43</v>
      </c>
      <c r="C71" s="131" t="s">
        <v>336</v>
      </c>
      <c r="D71" s="131" t="s">
        <v>336</v>
      </c>
      <c r="E71" s="131" t="s">
        <v>336</v>
      </c>
      <c r="F71" s="131" t="s">
        <v>336</v>
      </c>
      <c r="G71" s="132" t="s">
        <v>336</v>
      </c>
    </row>
    <row r="72" spans="2:7" x14ac:dyDescent="0.3">
      <c r="B72" s="61" t="s">
        <v>44</v>
      </c>
      <c r="C72" s="131" t="s">
        <v>336</v>
      </c>
      <c r="D72" s="131" t="s">
        <v>336</v>
      </c>
      <c r="E72" s="131" t="s">
        <v>336</v>
      </c>
      <c r="F72" s="131" t="s">
        <v>336</v>
      </c>
      <c r="G72" s="132" t="s">
        <v>336</v>
      </c>
    </row>
    <row r="73" spans="2:7" x14ac:dyDescent="0.3">
      <c r="B73" s="61" t="s">
        <v>45</v>
      </c>
      <c r="C73" s="131" t="s">
        <v>336</v>
      </c>
      <c r="D73" s="131" t="s">
        <v>336</v>
      </c>
      <c r="E73" s="131" t="s">
        <v>336</v>
      </c>
      <c r="F73" s="131" t="s">
        <v>336</v>
      </c>
      <c r="G73" s="132" t="s">
        <v>336</v>
      </c>
    </row>
    <row r="74" spans="2:7" ht="21" x14ac:dyDescent="0.4">
      <c r="B74" s="59" t="s">
        <v>48</v>
      </c>
      <c r="C74" s="129" t="s">
        <v>336</v>
      </c>
      <c r="D74" s="129" t="s">
        <v>336</v>
      </c>
      <c r="E74" s="129" t="s">
        <v>336</v>
      </c>
      <c r="F74" s="129" t="s">
        <v>336</v>
      </c>
      <c r="G74" s="130" t="s">
        <v>336</v>
      </c>
    </row>
    <row r="75" spans="2:7" ht="21.6" thickBot="1" x14ac:dyDescent="0.45">
      <c r="B75" s="64" t="s">
        <v>129</v>
      </c>
      <c r="C75" s="129" t="s">
        <v>336</v>
      </c>
      <c r="D75" s="129" t="s">
        <v>336</v>
      </c>
      <c r="E75" s="129" t="s">
        <v>336</v>
      </c>
      <c r="F75" s="129" t="s">
        <v>336</v>
      </c>
      <c r="G75" s="130" t="s">
        <v>336</v>
      </c>
    </row>
    <row r="76" spans="2:7" ht="21" x14ac:dyDescent="0.4">
      <c r="B76" s="56" t="s">
        <v>58</v>
      </c>
      <c r="C76" s="141" t="s">
        <v>336</v>
      </c>
      <c r="D76" s="141" t="s">
        <v>336</v>
      </c>
      <c r="E76" s="141" t="s">
        <v>336</v>
      </c>
      <c r="F76" s="141" t="s">
        <v>336</v>
      </c>
      <c r="G76" s="142" t="s">
        <v>336</v>
      </c>
    </row>
    <row r="77" spans="2:7" ht="30" x14ac:dyDescent="0.4">
      <c r="B77" s="81" t="s">
        <v>59</v>
      </c>
      <c r="C77" s="129" t="s">
        <v>336</v>
      </c>
      <c r="D77" s="129" t="s">
        <v>336</v>
      </c>
      <c r="E77" s="129" t="s">
        <v>336</v>
      </c>
      <c r="F77" s="129" t="s">
        <v>336</v>
      </c>
      <c r="G77" s="130" t="s">
        <v>336</v>
      </c>
    </row>
    <row r="78" spans="2:7" x14ac:dyDescent="0.3">
      <c r="B78" s="61" t="s">
        <v>86</v>
      </c>
      <c r="C78" s="131" t="s">
        <v>336</v>
      </c>
      <c r="D78" s="131" t="s">
        <v>336</v>
      </c>
      <c r="E78" s="131" t="s">
        <v>336</v>
      </c>
      <c r="F78" s="131" t="s">
        <v>336</v>
      </c>
      <c r="G78" s="132" t="s">
        <v>336</v>
      </c>
    </row>
    <row r="79" spans="2:7" x14ac:dyDescent="0.3">
      <c r="B79" s="61" t="s">
        <v>87</v>
      </c>
      <c r="C79" s="131" t="s">
        <v>336</v>
      </c>
      <c r="D79" s="131" t="s">
        <v>336</v>
      </c>
      <c r="E79" s="131" t="s">
        <v>336</v>
      </c>
      <c r="F79" s="131" t="s">
        <v>336</v>
      </c>
      <c r="G79" s="132" t="s">
        <v>336</v>
      </c>
    </row>
    <row r="80" spans="2:7" x14ac:dyDescent="0.3">
      <c r="B80" s="61" t="s">
        <v>88</v>
      </c>
      <c r="C80" s="131" t="s">
        <v>336</v>
      </c>
      <c r="D80" s="131" t="s">
        <v>336</v>
      </c>
      <c r="E80" s="131" t="s">
        <v>336</v>
      </c>
      <c r="F80" s="131" t="s">
        <v>336</v>
      </c>
      <c r="G80" s="132" t="s">
        <v>336</v>
      </c>
    </row>
    <row r="81" spans="2:7" ht="21" x14ac:dyDescent="0.4">
      <c r="B81" s="63" t="s">
        <v>188</v>
      </c>
      <c r="C81" s="129" t="s">
        <v>336</v>
      </c>
      <c r="D81" s="129" t="s">
        <v>336</v>
      </c>
      <c r="E81" s="129" t="s">
        <v>336</v>
      </c>
      <c r="F81" s="129" t="s">
        <v>336</v>
      </c>
      <c r="G81" s="130" t="s">
        <v>336</v>
      </c>
    </row>
    <row r="82" spans="2:7" ht="21" x14ac:dyDescent="0.4">
      <c r="B82" s="63" t="s">
        <v>189</v>
      </c>
      <c r="C82" s="129" t="s">
        <v>336</v>
      </c>
      <c r="D82" s="129" t="s">
        <v>336</v>
      </c>
      <c r="E82" s="129" t="s">
        <v>336</v>
      </c>
      <c r="F82" s="129" t="s">
        <v>336</v>
      </c>
      <c r="G82" s="130" t="s">
        <v>336</v>
      </c>
    </row>
    <row r="83" spans="2:7" ht="21" x14ac:dyDescent="0.4">
      <c r="B83" s="63" t="s">
        <v>61</v>
      </c>
      <c r="C83" s="129" t="s">
        <v>336</v>
      </c>
      <c r="D83" s="129" t="s">
        <v>336</v>
      </c>
      <c r="E83" s="129" t="s">
        <v>336</v>
      </c>
      <c r="F83" s="129" t="s">
        <v>336</v>
      </c>
      <c r="G83" s="130" t="s">
        <v>336</v>
      </c>
    </row>
    <row r="84" spans="2:7" ht="21.6" thickBot="1" x14ac:dyDescent="0.45">
      <c r="B84" s="64" t="s">
        <v>62</v>
      </c>
      <c r="C84" s="137" t="s">
        <v>336</v>
      </c>
      <c r="D84" s="137" t="s">
        <v>336</v>
      </c>
      <c r="E84" s="137" t="s">
        <v>336</v>
      </c>
      <c r="F84" s="137" t="s">
        <v>336</v>
      </c>
      <c r="G84" s="138" t="s">
        <v>336</v>
      </c>
    </row>
  </sheetData>
  <sheetProtection algorithmName="SHA-512" hashValue="W23zw4VCsVEfc3WZoiHX4mCTxH4ikkh3mkY9AIP9fr/GUS4+G2eevdEt7S+ufoemIEzq+f6g6IzPeYFaUWOE/g==" saltValue="2If9pAdxQXc8dNoEhdQ3VQ==" spinCount="100000" sheet="1" objects="1" scenarios="1" selectLockedCells="1"/>
  <mergeCells count="10">
    <mergeCell ref="I13:N15"/>
    <mergeCell ref="I16:N16"/>
    <mergeCell ref="I4:N9"/>
    <mergeCell ref="B61:G61"/>
    <mergeCell ref="B1:B2"/>
    <mergeCell ref="D1:G1"/>
    <mergeCell ref="B3:G3"/>
    <mergeCell ref="B4:G4"/>
    <mergeCell ref="B5:B6"/>
    <mergeCell ref="B8:G8"/>
  </mergeCells>
  <conditionalFormatting sqref="J18:N33">
    <cfRule type="cellIs" dxfId="11" priority="1" operator="lessThan">
      <formula>1</formula>
    </cfRule>
    <cfRule type="cellIs" dxfId="10" priority="2" operator="greaterThan">
      <formula>1</formula>
    </cfRule>
    <cfRule type="cellIs" dxfId="9"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ignoredErrors>
    <ignoredError sqref="J19:N33"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6F8-1EB1-438A-AF8A-A10220F1D4D3}">
  <dimension ref="A1:Q84"/>
  <sheetViews>
    <sheetView topLeftCell="B16" zoomScale="70" zoomScaleNormal="70" workbookViewId="0">
      <selection activeCell="H3" sqref="H3:M6"/>
    </sheetView>
  </sheetViews>
  <sheetFormatPr baseColWidth="10" defaultRowHeight="14.4" x14ac:dyDescent="0.3"/>
  <cols>
    <col min="1" max="1" width="1.44140625" style="6" hidden="1" customWidth="1"/>
    <col min="2" max="2" width="62.21875" style="1" customWidth="1"/>
    <col min="3" max="7" width="15.77734375" style="1" customWidth="1"/>
    <col min="8" max="12" width="15.21875" style="1" customWidth="1"/>
    <col min="13" max="13" width="11.21875" style="1" customWidth="1"/>
    <col min="14" max="16384" width="11.5546875" style="1"/>
  </cols>
  <sheetData>
    <row r="1" spans="2:17" ht="37.200000000000003" customHeight="1" x14ac:dyDescent="0.3">
      <c r="B1" s="183" t="s">
        <v>19</v>
      </c>
      <c r="C1" s="85" t="s">
        <v>6</v>
      </c>
      <c r="D1" s="185" t="s">
        <v>7</v>
      </c>
      <c r="E1" s="185"/>
      <c r="F1" s="185"/>
      <c r="G1" s="186"/>
      <c r="H1" s="228" t="s">
        <v>39</v>
      </c>
      <c r="I1" s="229"/>
      <c r="J1" s="229"/>
      <c r="K1" s="229"/>
      <c r="L1" s="229"/>
      <c r="M1" s="230"/>
    </row>
    <row r="2" spans="2:17" x14ac:dyDescent="0.3">
      <c r="B2" s="184"/>
      <c r="C2" s="34">
        <v>2023</v>
      </c>
      <c r="D2" s="35">
        <v>2024</v>
      </c>
      <c r="E2" s="35">
        <v>2025</v>
      </c>
      <c r="F2" s="35">
        <v>2026</v>
      </c>
      <c r="G2" s="86">
        <v>2027</v>
      </c>
      <c r="H2" s="198"/>
      <c r="I2" s="199"/>
      <c r="J2" s="199"/>
      <c r="K2" s="199"/>
      <c r="L2" s="199"/>
      <c r="M2" s="200"/>
    </row>
    <row r="3" spans="2:17" ht="18" x14ac:dyDescent="0.35">
      <c r="B3" s="187" t="s">
        <v>3</v>
      </c>
      <c r="C3" s="188"/>
      <c r="D3" s="188"/>
      <c r="E3" s="188"/>
      <c r="F3" s="188"/>
      <c r="G3" s="189"/>
      <c r="H3" s="210"/>
      <c r="I3" s="211"/>
      <c r="J3" s="211"/>
      <c r="K3" s="211"/>
      <c r="L3" s="211"/>
      <c r="M3" s="212"/>
    </row>
    <row r="4" spans="2:17" ht="18" x14ac:dyDescent="0.35">
      <c r="B4" s="187" t="s">
        <v>4</v>
      </c>
      <c r="C4" s="188"/>
      <c r="D4" s="188"/>
      <c r="E4" s="188"/>
      <c r="F4" s="188"/>
      <c r="G4" s="189"/>
      <c r="H4" s="213"/>
      <c r="I4" s="214"/>
      <c r="J4" s="214"/>
      <c r="K4" s="214"/>
      <c r="L4" s="214"/>
      <c r="M4" s="215"/>
    </row>
    <row r="5" spans="2:17" ht="28.8" x14ac:dyDescent="0.3">
      <c r="B5" s="190" t="s">
        <v>18</v>
      </c>
      <c r="C5" s="99" t="s">
        <v>40</v>
      </c>
      <c r="D5" s="53" t="str">
        <f>+'Balance MN %'!D5</f>
        <v>…</v>
      </c>
      <c r="E5" s="53" t="str">
        <f>+'Balance MN %'!E5</f>
        <v>…</v>
      </c>
      <c r="F5" s="53" t="str">
        <f>+'Balance MN %'!F5</f>
        <v>…</v>
      </c>
      <c r="G5" s="53" t="str">
        <f>+'Balance MN %'!G5</f>
        <v>…</v>
      </c>
      <c r="H5" s="213"/>
      <c r="I5" s="214"/>
      <c r="J5" s="214"/>
      <c r="K5" s="214"/>
      <c r="L5" s="214"/>
      <c r="M5" s="215"/>
      <c r="N5" s="226" t="s">
        <v>337</v>
      </c>
      <c r="O5" s="227"/>
      <c r="P5" s="227"/>
      <c r="Q5" s="227"/>
    </row>
    <row r="6" spans="2:17" ht="28.8" x14ac:dyDescent="0.3">
      <c r="B6" s="191"/>
      <c r="C6" s="99" t="s">
        <v>199</v>
      </c>
      <c r="D6" s="53" t="e">
        <f>+'Balance MN %'!D6</f>
        <v>#VALUE!</v>
      </c>
      <c r="E6" s="53" t="e">
        <f>+'Balance MN %'!E6</f>
        <v>#VALUE!</v>
      </c>
      <c r="F6" s="53" t="e">
        <f>+'Balance MN %'!F6</f>
        <v>#VALUE!</v>
      </c>
      <c r="G6" s="53" t="e">
        <f>+'Balance MN %'!G6</f>
        <v>#VALUE!</v>
      </c>
      <c r="H6" s="231"/>
      <c r="I6" s="232"/>
      <c r="J6" s="232"/>
      <c r="K6" s="232"/>
      <c r="L6" s="232"/>
      <c r="M6" s="233"/>
      <c r="N6" s="226"/>
      <c r="O6" s="227"/>
      <c r="P6" s="227"/>
      <c r="Q6" s="227"/>
    </row>
    <row r="7" spans="2:17" ht="22.8" customHeight="1" x14ac:dyDescent="0.4">
      <c r="B7" s="87" t="s">
        <v>5</v>
      </c>
      <c r="C7" s="80" t="str">
        <f>+'Balance MN %'!C7</f>
        <v>…</v>
      </c>
      <c r="D7" s="80" t="e">
        <f>+'Balance MN %'!D7</f>
        <v>#VALUE!</v>
      </c>
      <c r="E7" s="80" t="e">
        <f>+'Balance MN %'!E7</f>
        <v>#VALUE!</v>
      </c>
      <c r="F7" s="80" t="e">
        <f>+'Balance MN %'!F7</f>
        <v>#VALUE!</v>
      </c>
      <c r="G7" s="80" t="e">
        <f>+'Balance MN %'!G7</f>
        <v>#VALUE!</v>
      </c>
      <c r="H7" s="192" t="s">
        <v>63</v>
      </c>
      <c r="I7" s="193"/>
      <c r="J7" s="193"/>
      <c r="K7" s="193"/>
      <c r="L7" s="193"/>
      <c r="M7" s="194"/>
      <c r="N7" s="226"/>
      <c r="O7" s="227"/>
      <c r="P7" s="227"/>
      <c r="Q7" s="227"/>
    </row>
    <row r="8" spans="2:17" ht="18" x14ac:dyDescent="0.35">
      <c r="B8" s="180" t="s">
        <v>38</v>
      </c>
      <c r="C8" s="181"/>
      <c r="D8" s="181"/>
      <c r="E8" s="181"/>
      <c r="F8" s="181"/>
      <c r="G8" s="182"/>
      <c r="H8" s="195"/>
      <c r="I8" s="196"/>
      <c r="J8" s="196"/>
      <c r="K8" s="196"/>
      <c r="L8" s="196"/>
      <c r="M8" s="197"/>
      <c r="N8" s="226"/>
      <c r="O8" s="227"/>
      <c r="P8" s="227"/>
      <c r="Q8" s="227"/>
    </row>
    <row r="9" spans="2:17" ht="21" x14ac:dyDescent="0.4">
      <c r="B9" s="59" t="s">
        <v>8</v>
      </c>
      <c r="C9" s="50" t="e">
        <f>+'Balance MN %'!C9*'Balance MN %'!C$7</f>
        <v>#VALUE!</v>
      </c>
      <c r="D9" s="50" t="e">
        <f>+'Balance MN %'!D9*'Balance MN %'!D$7</f>
        <v>#VALUE!</v>
      </c>
      <c r="E9" s="50" t="e">
        <f>+'Balance MN %'!E9*'Balance MN %'!E$7</f>
        <v>#VALUE!</v>
      </c>
      <c r="F9" s="50" t="e">
        <f>+'Balance MN %'!F9*'Balance MN %'!F$7</f>
        <v>#VALUE!</v>
      </c>
      <c r="G9" s="50" t="e">
        <f>+'Balance MN %'!G9*'Balance MN %'!G$7</f>
        <v>#VALUE!</v>
      </c>
      <c r="H9" s="195"/>
      <c r="I9" s="196"/>
      <c r="J9" s="196"/>
      <c r="K9" s="196"/>
      <c r="L9" s="196"/>
      <c r="M9" s="197"/>
      <c r="N9" s="226"/>
      <c r="O9" s="227"/>
      <c r="P9" s="227"/>
      <c r="Q9" s="227"/>
    </row>
    <row r="10" spans="2:17" ht="15" customHeight="1" x14ac:dyDescent="0.3">
      <c r="B10" s="61" t="s">
        <v>131</v>
      </c>
      <c r="C10" s="2" t="e">
        <f>+'Balance MN %'!C10*'Balance MN %'!C$9*'Balance MN %'!C$7</f>
        <v>#VALUE!</v>
      </c>
      <c r="D10" s="2" t="e">
        <f>+'Balance MN %'!D10*'Balance MN %'!D$9*'Balance MN %'!D$7</f>
        <v>#VALUE!</v>
      </c>
      <c r="E10" s="2" t="e">
        <f>+'Balance MN %'!E10*'Balance MN %'!E$9*'Balance MN %'!E$7</f>
        <v>#VALUE!</v>
      </c>
      <c r="F10" s="2" t="e">
        <f>+'Balance MN %'!F10*'Balance MN %'!F$9*'Balance MN %'!F$7</f>
        <v>#VALUE!</v>
      </c>
      <c r="G10" s="62" t="e">
        <f>+'Balance MN %'!G10*'Balance MN %'!G$9*'Balance MN %'!G$7</f>
        <v>#VALUE!</v>
      </c>
      <c r="H10" s="198"/>
      <c r="I10" s="199"/>
      <c r="J10" s="199"/>
      <c r="K10" s="199"/>
      <c r="L10" s="199"/>
      <c r="M10" s="200"/>
      <c r="N10" s="226"/>
      <c r="O10" s="227"/>
      <c r="P10" s="227"/>
      <c r="Q10" s="227"/>
    </row>
    <row r="11" spans="2:17" x14ac:dyDescent="0.3">
      <c r="B11" s="61" t="s">
        <v>9</v>
      </c>
      <c r="C11" s="2" t="e">
        <f>+'Balance MN %'!C11*'Balance MN %'!C$9*'Balance MN %'!C$7</f>
        <v>#VALUE!</v>
      </c>
      <c r="D11" s="2" t="e">
        <f>+'Balance MN %'!D11*'Balance MN %'!D$9*'Balance MN %'!D$7</f>
        <v>#VALUE!</v>
      </c>
      <c r="E11" s="2" t="e">
        <f>+'Balance MN %'!E11*'Balance MN %'!E$9*'Balance MN %'!E$7</f>
        <v>#VALUE!</v>
      </c>
      <c r="F11" s="2" t="e">
        <f>+'Balance MN %'!F11*'Balance MN %'!F$9*'Balance MN %'!F$7</f>
        <v>#VALUE!</v>
      </c>
      <c r="G11" s="62" t="e">
        <f>+'Balance MN %'!G11*'Balance MN %'!G$9*'Balance MN %'!G$7</f>
        <v>#VALUE!</v>
      </c>
      <c r="H11" s="210"/>
      <c r="I11" s="211"/>
      <c r="J11" s="211"/>
      <c r="K11" s="211"/>
      <c r="L11" s="211"/>
      <c r="M11" s="212"/>
      <c r="N11" s="226"/>
      <c r="O11" s="227"/>
      <c r="P11" s="227"/>
      <c r="Q11" s="227"/>
    </row>
    <row r="12" spans="2:17" x14ac:dyDescent="0.3">
      <c r="B12" s="61" t="s">
        <v>13</v>
      </c>
      <c r="C12" s="2" t="e">
        <f>+'Balance MN %'!C12*'Balance MN %'!C$9*'Balance MN %'!C$7</f>
        <v>#VALUE!</v>
      </c>
      <c r="D12" s="2" t="e">
        <f>+'Balance MN %'!D12*'Balance MN %'!D$9*'Balance MN %'!D$7</f>
        <v>#VALUE!</v>
      </c>
      <c r="E12" s="2" t="e">
        <f>+'Balance MN %'!E12*'Balance MN %'!E$9*'Balance MN %'!E$7</f>
        <v>#VALUE!</v>
      </c>
      <c r="F12" s="2" t="e">
        <f>+'Balance MN %'!F12*'Balance MN %'!F$9*'Balance MN %'!F$7</f>
        <v>#VALUE!</v>
      </c>
      <c r="G12" s="62" t="e">
        <f>+'Balance MN %'!G12*'Balance MN %'!G$9*'Balance MN %'!G$7</f>
        <v>#VALUE!</v>
      </c>
      <c r="H12" s="213"/>
      <c r="I12" s="214"/>
      <c r="J12" s="214"/>
      <c r="K12" s="214"/>
      <c r="L12" s="214"/>
      <c r="M12" s="215"/>
      <c r="N12" s="226"/>
      <c r="O12" s="227"/>
      <c r="P12" s="227"/>
      <c r="Q12" s="227"/>
    </row>
    <row r="13" spans="2:17" ht="21" x14ac:dyDescent="0.4">
      <c r="B13" s="59" t="s">
        <v>11</v>
      </c>
      <c r="C13" s="50" t="e">
        <f>+'Balance MN %'!C13*'Balance MN %'!C$7</f>
        <v>#VALUE!</v>
      </c>
      <c r="D13" s="50" t="e">
        <f>+'Balance MN %'!D13*'Balance MN %'!D$7</f>
        <v>#VALUE!</v>
      </c>
      <c r="E13" s="50" t="e">
        <f>+'Balance MN %'!E13*'Balance MN %'!E$7</f>
        <v>#VALUE!</v>
      </c>
      <c r="F13" s="50" t="e">
        <f>+'Balance MN %'!F13*'Balance MN %'!F$7</f>
        <v>#VALUE!</v>
      </c>
      <c r="G13" s="60" t="e">
        <f>+'Balance MN %'!G13*'Balance MN %'!G$7</f>
        <v>#VALUE!</v>
      </c>
      <c r="H13" s="213"/>
      <c r="I13" s="214"/>
      <c r="J13" s="214"/>
      <c r="K13" s="214"/>
      <c r="L13" s="214"/>
      <c r="M13" s="215"/>
      <c r="N13" s="226"/>
      <c r="O13" s="227"/>
      <c r="P13" s="227"/>
      <c r="Q13" s="227"/>
    </row>
    <row r="14" spans="2:17" ht="14.4" customHeight="1" x14ac:dyDescent="0.3">
      <c r="B14" s="72" t="s">
        <v>14</v>
      </c>
      <c r="C14" s="54" t="e">
        <f>+'Balance MN %'!C14*'Balance MN %'!C13*'Balance MN %'!C$7</f>
        <v>#VALUE!</v>
      </c>
      <c r="D14" s="54" t="e">
        <f>+'Balance MN %'!D14*'Balance MN %'!D13*'Balance MN %'!D$7</f>
        <v>#VALUE!</v>
      </c>
      <c r="E14" s="54" t="e">
        <f>+'Balance MN %'!E14*'Balance MN %'!E13*'Balance MN %'!E$7</f>
        <v>#VALUE!</v>
      </c>
      <c r="F14" s="54" t="e">
        <f>+'Balance MN %'!F14*'Balance MN %'!F13*'Balance MN %'!F$7</f>
        <v>#VALUE!</v>
      </c>
      <c r="G14" s="73" t="e">
        <f>+'Balance MN %'!G14*'Balance MN %'!G13*'Balance MN %'!G$7</f>
        <v>#VALUE!</v>
      </c>
      <c r="H14" s="213"/>
      <c r="I14" s="214"/>
      <c r="J14" s="214"/>
      <c r="K14" s="214"/>
      <c r="L14" s="214"/>
      <c r="M14" s="215"/>
      <c r="N14" s="226"/>
      <c r="O14" s="227"/>
      <c r="P14" s="227"/>
      <c r="Q14" s="227"/>
    </row>
    <row r="15" spans="2:17" x14ac:dyDescent="0.3">
      <c r="B15" s="61" t="s">
        <v>9</v>
      </c>
      <c r="C15" s="3" t="e">
        <f>+'Balance MN %'!C15*'Balance MN %'!C$14*'Balance MN %'!C$13*'Balance MN %'!C$7</f>
        <v>#VALUE!</v>
      </c>
      <c r="D15" s="3" t="e">
        <f>+'Balance MN %'!D15*'Balance MN %'!D$14*'Balance MN %'!D$13*'Balance MN %'!D$7</f>
        <v>#VALUE!</v>
      </c>
      <c r="E15" s="3" t="e">
        <f>+'Balance MN %'!E15*'Balance MN %'!E$14*'Balance MN %'!E$13*'Balance MN %'!E$7</f>
        <v>#VALUE!</v>
      </c>
      <c r="F15" s="3" t="e">
        <f>+'Balance MN %'!F15*'Balance MN %'!F$14*'Balance MN %'!F$13*'Balance MN %'!F$7</f>
        <v>#VALUE!</v>
      </c>
      <c r="G15" s="74" t="e">
        <f>+'Balance MN %'!G15*'Balance MN %'!G$14*'Balance MN %'!G$13*'Balance MN %'!G$7</f>
        <v>#VALUE!</v>
      </c>
      <c r="H15" s="213"/>
      <c r="I15" s="214"/>
      <c r="J15" s="214"/>
      <c r="K15" s="214"/>
      <c r="L15" s="214"/>
      <c r="M15" s="215"/>
      <c r="N15" s="226"/>
      <c r="O15" s="227"/>
      <c r="P15" s="227"/>
      <c r="Q15" s="227"/>
    </row>
    <row r="16" spans="2:17" x14ac:dyDescent="0.3">
      <c r="B16" s="61" t="s">
        <v>12</v>
      </c>
      <c r="C16" s="3" t="e">
        <f>+'Balance MN %'!C16*'Balance MN %'!C$14*'Balance MN %'!C$13*'Balance MN %'!C$7</f>
        <v>#VALUE!</v>
      </c>
      <c r="D16" s="3" t="e">
        <f>+'Balance MN %'!D16*'Balance MN %'!D$14*'Balance MN %'!D$13*'Balance MN %'!D$7</f>
        <v>#VALUE!</v>
      </c>
      <c r="E16" s="3" t="e">
        <f>+'Balance MN %'!E16*'Balance MN %'!E$14*'Balance MN %'!E$13*'Balance MN %'!E$7</f>
        <v>#VALUE!</v>
      </c>
      <c r="F16" s="3" t="e">
        <f>+'Balance MN %'!F16*'Balance MN %'!F$14*'Balance MN %'!F$13*'Balance MN %'!F$7</f>
        <v>#VALUE!</v>
      </c>
      <c r="G16" s="74" t="e">
        <f>+'Balance MN %'!G16*'Balance MN %'!G$14*'Balance MN %'!G$13*'Balance MN %'!G$7</f>
        <v>#VALUE!</v>
      </c>
      <c r="H16" s="201" t="s">
        <v>64</v>
      </c>
      <c r="I16" s="202"/>
      <c r="J16" s="202"/>
      <c r="K16" s="202"/>
      <c r="L16" s="202"/>
      <c r="M16" s="203"/>
      <c r="N16" s="226"/>
      <c r="O16" s="227"/>
      <c r="P16" s="227"/>
      <c r="Q16" s="227"/>
    </row>
    <row r="17" spans="2:17" x14ac:dyDescent="0.3">
      <c r="B17" s="61" t="s">
        <v>359</v>
      </c>
      <c r="C17" s="4" t="e">
        <f>+'Balance MN %'!C17*'Balance MN %'!C$14*'Balance MN %'!C$13*'Balance MN %'!C$7</f>
        <v>#VALUE!</v>
      </c>
      <c r="D17" s="4" t="e">
        <f>+'Balance MN %'!D17*'Balance MN %'!D$14*'Balance MN %'!D$13*'Balance MN %'!D$7</f>
        <v>#VALUE!</v>
      </c>
      <c r="E17" s="4" t="e">
        <f>+'Balance MN %'!E17*'Balance MN %'!E$14*'Balance MN %'!E$13*'Balance MN %'!E$7</f>
        <v>#VALUE!</v>
      </c>
      <c r="F17" s="4" t="e">
        <f>+'Balance MN %'!F17*'Balance MN %'!F$14*'Balance MN %'!F$13*'Balance MN %'!F$7</f>
        <v>#VALUE!</v>
      </c>
      <c r="G17" s="75" t="e">
        <f>+'Balance MN %'!G17*'Balance MN %'!G$14*'Balance MN %'!G$13*'Balance MN %'!G$7</f>
        <v>#VALUE!</v>
      </c>
      <c r="H17" s="204"/>
      <c r="I17" s="205"/>
      <c r="J17" s="205"/>
      <c r="K17" s="205"/>
      <c r="L17" s="205"/>
      <c r="M17" s="206"/>
      <c r="N17" s="226"/>
      <c r="O17" s="227"/>
      <c r="P17" s="227"/>
      <c r="Q17" s="227"/>
    </row>
    <row r="18" spans="2:17" x14ac:dyDescent="0.3">
      <c r="B18" s="72" t="s">
        <v>15</v>
      </c>
      <c r="C18" s="54" t="e">
        <f>+'Balance MN %'!C18*'Balance MN %'!C$13*'Balance MN %'!C$7</f>
        <v>#VALUE!</v>
      </c>
      <c r="D18" s="54" t="e">
        <f>+'Balance MN %'!D18*'Balance MN %'!D$13*'Balance MN %'!D$7</f>
        <v>#VALUE!</v>
      </c>
      <c r="E18" s="54" t="e">
        <f>+'Balance MN %'!E18*'Balance MN %'!E$13*'Balance MN %'!E$7</f>
        <v>#VALUE!</v>
      </c>
      <c r="F18" s="54" t="e">
        <f>+'Balance MN %'!F18*'Balance MN %'!F$13*'Balance MN %'!F$7</f>
        <v>#VALUE!</v>
      </c>
      <c r="G18" s="73" t="e">
        <f>+'Balance MN %'!G18*'Balance MN %'!G$13*'Balance MN %'!G$7</f>
        <v>#VALUE!</v>
      </c>
      <c r="H18" s="207"/>
      <c r="I18" s="208"/>
      <c r="J18" s="208"/>
      <c r="K18" s="208"/>
      <c r="L18" s="208"/>
      <c r="M18" s="209"/>
    </row>
    <row r="19" spans="2:17" x14ac:dyDescent="0.3">
      <c r="B19" s="61" t="s">
        <v>9</v>
      </c>
      <c r="C19" s="2" t="e">
        <f>+'Balance MN %'!C19*'Balance MN %'!C$18*'Balance MN %'!C$13*'Balance MN %'!C$7</f>
        <v>#VALUE!</v>
      </c>
      <c r="D19" s="2" t="e">
        <f>+'Balance MN %'!D19*'Balance MN %'!D$18*'Balance MN %'!D$13*'Balance MN %'!D$7</f>
        <v>#VALUE!</v>
      </c>
      <c r="E19" s="2" t="e">
        <f>+'Balance MN %'!E19*'Balance MN %'!E$18*'Balance MN %'!E$13*'Balance MN %'!E$7</f>
        <v>#VALUE!</v>
      </c>
      <c r="F19" s="2" t="e">
        <f>+'Balance MN %'!F19*'Balance MN %'!F$18*'Balance MN %'!F$13*'Balance MN %'!F$7</f>
        <v>#VALUE!</v>
      </c>
      <c r="G19" s="62" t="e">
        <f>+'Balance MN %'!G19*'Balance MN %'!G$18*'Balance MN %'!G$13*'Balance MN %'!G$7</f>
        <v>#VALUE!</v>
      </c>
      <c r="H19" s="210"/>
      <c r="I19" s="211"/>
      <c r="J19" s="211"/>
      <c r="K19" s="211"/>
      <c r="L19" s="211"/>
      <c r="M19" s="212"/>
    </row>
    <row r="20" spans="2:17" x14ac:dyDescent="0.3">
      <c r="B20" s="61" t="s">
        <v>12</v>
      </c>
      <c r="C20" s="2" t="e">
        <f>+'Balance MN %'!C20*'Balance MN %'!C$18*'Balance MN %'!C$13*'Balance MN %'!C$7</f>
        <v>#VALUE!</v>
      </c>
      <c r="D20" s="2" t="e">
        <f>+'Balance MN %'!D20*'Balance MN %'!D$18*'Balance MN %'!D$13*'Balance MN %'!D$7</f>
        <v>#VALUE!</v>
      </c>
      <c r="E20" s="2" t="e">
        <f>+'Balance MN %'!E20*'Balance MN %'!E$18*'Balance MN %'!E$13*'Balance MN %'!E$7</f>
        <v>#VALUE!</v>
      </c>
      <c r="F20" s="2" t="e">
        <f>+'Balance MN %'!F20*'Balance MN %'!F$18*'Balance MN %'!F$13*'Balance MN %'!F$7</f>
        <v>#VALUE!</v>
      </c>
      <c r="G20" s="62" t="e">
        <f>+'Balance MN %'!G20*'Balance MN %'!G$18*'Balance MN %'!G$13*'Balance MN %'!G$7</f>
        <v>#VALUE!</v>
      </c>
      <c r="H20" s="213"/>
      <c r="I20" s="214"/>
      <c r="J20" s="214"/>
      <c r="K20" s="214"/>
      <c r="L20" s="214"/>
      <c r="M20" s="215"/>
    </row>
    <row r="21" spans="2:17" ht="14.4" customHeight="1" x14ac:dyDescent="0.3">
      <c r="B21" s="61" t="s">
        <v>13</v>
      </c>
      <c r="C21" s="2" t="e">
        <f>+'Balance MN %'!C21*'Balance MN %'!C$18*'Balance MN %'!C$13*'Balance MN %'!C$7</f>
        <v>#VALUE!</v>
      </c>
      <c r="D21" s="2" t="e">
        <f>+'Balance MN %'!D21*'Balance MN %'!D$18*'Balance MN %'!D$13*'Balance MN %'!D$7</f>
        <v>#VALUE!</v>
      </c>
      <c r="E21" s="2" t="e">
        <f>+'Balance MN %'!E21*'Balance MN %'!E$18*'Balance MN %'!E$13*'Balance MN %'!E$7</f>
        <v>#VALUE!</v>
      </c>
      <c r="F21" s="2" t="e">
        <f>+'Balance MN %'!F21*'Balance MN %'!F$18*'Balance MN %'!F$13*'Balance MN %'!F$7</f>
        <v>#VALUE!</v>
      </c>
      <c r="G21" s="62" t="e">
        <f>+'Balance MN %'!G21*'Balance MN %'!G$18*'Balance MN %'!G$13*'Balance MN %'!G$7</f>
        <v>#VALUE!</v>
      </c>
      <c r="H21" s="213"/>
      <c r="I21" s="214"/>
      <c r="J21" s="214"/>
      <c r="K21" s="214"/>
      <c r="L21" s="214"/>
      <c r="M21" s="215"/>
    </row>
    <row r="22" spans="2:17" x14ac:dyDescent="0.3">
      <c r="B22" s="61" t="s">
        <v>54</v>
      </c>
      <c r="C22" s="2" t="e">
        <f>+'Balance MN %'!C22*'Balance MN %'!C$18*'Balance MN %'!C$13*'Balance MN %'!C$7</f>
        <v>#VALUE!</v>
      </c>
      <c r="D22" s="2" t="e">
        <f>+'Balance MN %'!D22*'Balance MN %'!D$18*'Balance MN %'!D$13*'Balance MN %'!D$7</f>
        <v>#VALUE!</v>
      </c>
      <c r="E22" s="2" t="e">
        <f>+'Balance MN %'!E22*'Balance MN %'!E$18*'Balance MN %'!E$13*'Balance MN %'!E$7</f>
        <v>#VALUE!</v>
      </c>
      <c r="F22" s="2" t="e">
        <f>+'Balance MN %'!F22*'Balance MN %'!F$18*'Balance MN %'!F$13*'Balance MN %'!F$7</f>
        <v>#VALUE!</v>
      </c>
      <c r="G22" s="62" t="e">
        <f>+'Balance MN %'!G22*'Balance MN %'!G$18*'Balance MN %'!G$13*'Balance MN %'!G$7</f>
        <v>#VALUE!</v>
      </c>
      <c r="H22" s="213"/>
      <c r="I22" s="214"/>
      <c r="J22" s="214"/>
      <c r="K22" s="214"/>
      <c r="L22" s="214"/>
      <c r="M22" s="215"/>
    </row>
    <row r="23" spans="2:17" x14ac:dyDescent="0.3">
      <c r="B23" s="61" t="s">
        <v>17</v>
      </c>
      <c r="C23" s="2" t="e">
        <f>+'Balance MN %'!C23*'Balance MN %'!C$18*'Balance MN %'!C$13*'Balance MN %'!C$7</f>
        <v>#VALUE!</v>
      </c>
      <c r="D23" s="2" t="e">
        <f>+'Balance MN %'!D23*'Balance MN %'!D$18*'Balance MN %'!D$13*'Balance MN %'!D$7</f>
        <v>#VALUE!</v>
      </c>
      <c r="E23" s="2" t="e">
        <f>+'Balance MN %'!E23*'Balance MN %'!E$18*'Balance MN %'!E$13*'Balance MN %'!E$7</f>
        <v>#VALUE!</v>
      </c>
      <c r="F23" s="2" t="e">
        <f>+'Balance MN %'!F23*'Balance MN %'!F$18*'Balance MN %'!F$13*'Balance MN %'!F$7</f>
        <v>#VALUE!</v>
      </c>
      <c r="G23" s="62" t="e">
        <f>+'Balance MN %'!G23*'Balance MN %'!G$18*'Balance MN %'!G$13*'Balance MN %'!G$7</f>
        <v>#VALUE!</v>
      </c>
      <c r="H23" s="213"/>
      <c r="I23" s="214"/>
      <c r="J23" s="214"/>
      <c r="K23" s="214"/>
      <c r="L23" s="214"/>
      <c r="M23" s="215"/>
    </row>
    <row r="24" spans="2:17" x14ac:dyDescent="0.3">
      <c r="B24" s="61" t="s">
        <v>92</v>
      </c>
      <c r="C24" s="2" t="e">
        <f>+'Balance MN %'!C24*'Balance MN %'!C$18*'Balance MN %'!C$13*'Balance MN %'!C$7</f>
        <v>#VALUE!</v>
      </c>
      <c r="D24" s="2" t="e">
        <f>+'Balance MN %'!D24*'Balance MN %'!D$18*'Balance MN %'!D$13*'Balance MN %'!D$7</f>
        <v>#VALUE!</v>
      </c>
      <c r="E24" s="2" t="e">
        <f>+'Balance MN %'!E24*'Balance MN %'!E$18*'Balance MN %'!E$13*'Balance MN %'!E$7</f>
        <v>#VALUE!</v>
      </c>
      <c r="F24" s="2" t="e">
        <f>+'Balance MN %'!F24*'Balance MN %'!F$18*'Balance MN %'!F$13*'Balance MN %'!F$7</f>
        <v>#VALUE!</v>
      </c>
      <c r="G24" s="62" t="e">
        <f>+'Balance MN %'!G24*'Balance MN %'!G$18*'Balance MN %'!G$13*'Balance MN %'!G$7</f>
        <v>#VALUE!</v>
      </c>
      <c r="H24" s="145"/>
      <c r="I24" s="147"/>
      <c r="J24" s="147"/>
      <c r="K24" s="147"/>
      <c r="L24" s="147"/>
      <c r="M24" s="146"/>
    </row>
    <row r="25" spans="2:17" x14ac:dyDescent="0.3">
      <c r="B25" s="72" t="s">
        <v>16</v>
      </c>
      <c r="C25" s="54" t="e">
        <f>+'Balance MN %'!C25*'Balance MN %'!C$13*'Balance MN %'!C$7</f>
        <v>#VALUE!</v>
      </c>
      <c r="D25" s="54" t="e">
        <f>+'Balance MN %'!D25*'Balance MN %'!D$13*'Balance MN %'!D$7</f>
        <v>#VALUE!</v>
      </c>
      <c r="E25" s="54" t="e">
        <f>+'Balance MN %'!E25*'Balance MN %'!E$13*'Balance MN %'!E$7</f>
        <v>#VALUE!</v>
      </c>
      <c r="F25" s="54" t="e">
        <f>+'Balance MN %'!F25*'Balance MN %'!F$13*'Balance MN %'!F$7</f>
        <v>#VALUE!</v>
      </c>
      <c r="G25" s="73" t="e">
        <f>+'Balance MN %'!G25*'Balance MN %'!G$13*'Balance MN %'!G$7</f>
        <v>#VALUE!</v>
      </c>
      <c r="H25" s="201" t="s">
        <v>65</v>
      </c>
      <c r="I25" s="202"/>
      <c r="J25" s="202"/>
      <c r="K25" s="202"/>
      <c r="L25" s="202"/>
      <c r="M25" s="203"/>
    </row>
    <row r="26" spans="2:17" ht="14.4" customHeight="1" x14ac:dyDescent="0.3">
      <c r="B26" s="61" t="s">
        <v>9</v>
      </c>
      <c r="C26" s="2" t="e">
        <f>+'Balance MN %'!C26*'Balance MN %'!C$25*'Balance MN %'!C$13*'Balance MN %'!C$7</f>
        <v>#VALUE!</v>
      </c>
      <c r="D26" s="2" t="e">
        <f>+'Balance MN %'!D26*'Balance MN %'!D$25*'Balance MN %'!D$13*'Balance MN %'!D$7</f>
        <v>#VALUE!</v>
      </c>
      <c r="E26" s="2" t="e">
        <f>+'Balance MN %'!E26*'Balance MN %'!E$25*'Balance MN %'!E$13*'Balance MN %'!E$7</f>
        <v>#VALUE!</v>
      </c>
      <c r="F26" s="2" t="e">
        <f>+'Balance MN %'!F26*'Balance MN %'!F$25*'Balance MN %'!F$13*'Balance MN %'!F$7</f>
        <v>#VALUE!</v>
      </c>
      <c r="G26" s="62" t="e">
        <f>+'Balance MN %'!G26*'Balance MN %'!G$25*'Balance MN %'!G$13*'Balance MN %'!G$7</f>
        <v>#VALUE!</v>
      </c>
      <c r="H26" s="204"/>
      <c r="I26" s="205"/>
      <c r="J26" s="205"/>
      <c r="K26" s="205"/>
      <c r="L26" s="205"/>
      <c r="M26" s="206"/>
    </row>
    <row r="27" spans="2:17" x14ac:dyDescent="0.3">
      <c r="B27" s="61" t="s">
        <v>12</v>
      </c>
      <c r="C27" s="2" t="e">
        <f>+'Balance MN %'!C27*'Balance MN %'!C$25*'Balance MN %'!C$13*'Balance MN %'!C$7</f>
        <v>#VALUE!</v>
      </c>
      <c r="D27" s="2" t="e">
        <f>+'Balance MN %'!D27*'Balance MN %'!D$25*'Balance MN %'!D$13*'Balance MN %'!D$7</f>
        <v>#VALUE!</v>
      </c>
      <c r="E27" s="2" t="e">
        <f>+'Balance MN %'!E27*'Balance MN %'!E$25*'Balance MN %'!E$13*'Balance MN %'!E$7</f>
        <v>#VALUE!</v>
      </c>
      <c r="F27" s="2" t="e">
        <f>+'Balance MN %'!F27*'Balance MN %'!F$25*'Balance MN %'!F$13*'Balance MN %'!F$7</f>
        <v>#VALUE!</v>
      </c>
      <c r="G27" s="62" t="e">
        <f>+'Balance MN %'!G27*'Balance MN %'!G$25*'Balance MN %'!G$13*'Balance MN %'!G$7</f>
        <v>#VALUE!</v>
      </c>
      <c r="H27" s="207"/>
      <c r="I27" s="208"/>
      <c r="J27" s="208"/>
      <c r="K27" s="208"/>
      <c r="L27" s="208"/>
      <c r="M27" s="209"/>
    </row>
    <row r="28" spans="2:17" x14ac:dyDescent="0.3">
      <c r="B28" s="61" t="s">
        <v>13</v>
      </c>
      <c r="C28" s="2" t="e">
        <f>+'Balance MN %'!C28*'Balance MN %'!C$25*'Balance MN %'!C$13*'Balance MN %'!C$7</f>
        <v>#VALUE!</v>
      </c>
      <c r="D28" s="2" t="e">
        <f>+'Balance MN %'!D28*'Balance MN %'!D$25*'Balance MN %'!D$13*'Balance MN %'!D$7</f>
        <v>#VALUE!</v>
      </c>
      <c r="E28" s="2" t="e">
        <f>+'Balance MN %'!E28*'Balance MN %'!E$25*'Balance MN %'!E$13*'Balance MN %'!E$7</f>
        <v>#VALUE!</v>
      </c>
      <c r="F28" s="2" t="e">
        <f>+'Balance MN %'!F28*'Balance MN %'!F$25*'Balance MN %'!F$13*'Balance MN %'!F$7</f>
        <v>#VALUE!</v>
      </c>
      <c r="G28" s="62" t="e">
        <f>+'Balance MN %'!G28*'Balance MN %'!G$25*'Balance MN %'!G$13*'Balance MN %'!G$7</f>
        <v>#VALUE!</v>
      </c>
      <c r="H28" s="210"/>
      <c r="I28" s="211"/>
      <c r="J28" s="211"/>
      <c r="K28" s="211"/>
      <c r="L28" s="211"/>
      <c r="M28" s="212"/>
    </row>
    <row r="29" spans="2:17" ht="14.4" customHeight="1" x14ac:dyDescent="0.3">
      <c r="B29" s="61" t="s">
        <v>54</v>
      </c>
      <c r="C29" s="2" t="e">
        <f>+'Balance MN %'!C29*'Balance MN %'!C$25*'Balance MN %'!C$13*'Balance MN %'!C$7</f>
        <v>#VALUE!</v>
      </c>
      <c r="D29" s="2" t="e">
        <f>+'Balance MN %'!D29*'Balance MN %'!D$25*'Balance MN %'!D$13*'Balance MN %'!D$7</f>
        <v>#VALUE!</v>
      </c>
      <c r="E29" s="2" t="e">
        <f>+'Balance MN %'!E29*'Balance MN %'!E$25*'Balance MN %'!E$13*'Balance MN %'!E$7</f>
        <v>#VALUE!</v>
      </c>
      <c r="F29" s="2" t="e">
        <f>+'Balance MN %'!F29*'Balance MN %'!F$25*'Balance MN %'!F$13*'Balance MN %'!F$7</f>
        <v>#VALUE!</v>
      </c>
      <c r="G29" s="62" t="e">
        <f>+'Balance MN %'!G29*'Balance MN %'!G$25*'Balance MN %'!G$13*'Balance MN %'!G$7</f>
        <v>#VALUE!</v>
      </c>
      <c r="H29" s="213"/>
      <c r="I29" s="214"/>
      <c r="J29" s="214"/>
      <c r="K29" s="214"/>
      <c r="L29" s="214"/>
      <c r="M29" s="215"/>
    </row>
    <row r="30" spans="2:17" x14ac:dyDescent="0.3">
      <c r="B30" s="61" t="s">
        <v>17</v>
      </c>
      <c r="C30" s="2" t="e">
        <f>+'Balance MN %'!C30*'Balance MN %'!C$25*'Balance MN %'!C$13*'Balance MN %'!C$7</f>
        <v>#VALUE!</v>
      </c>
      <c r="D30" s="2" t="e">
        <f>+'Balance MN %'!D30*'Balance MN %'!D$25*'Balance MN %'!D$13*'Balance MN %'!D$7</f>
        <v>#VALUE!</v>
      </c>
      <c r="E30" s="2" t="e">
        <f>+'Balance MN %'!E30*'Balance MN %'!E$25*'Balance MN %'!E$13*'Balance MN %'!E$7</f>
        <v>#VALUE!</v>
      </c>
      <c r="F30" s="2" t="e">
        <f>+'Balance MN %'!F30*'Balance MN %'!F$25*'Balance MN %'!F$13*'Balance MN %'!F$7</f>
        <v>#VALUE!</v>
      </c>
      <c r="G30" s="62" t="e">
        <f>+'Balance MN %'!G30*'Balance MN %'!G$25*'Balance MN %'!G$13*'Balance MN %'!G$7</f>
        <v>#VALUE!</v>
      </c>
      <c r="H30" s="213"/>
      <c r="I30" s="214"/>
      <c r="J30" s="214"/>
      <c r="K30" s="214"/>
      <c r="L30" s="214"/>
      <c r="M30" s="215"/>
    </row>
    <row r="31" spans="2:17" x14ac:dyDescent="0.3">
      <c r="B31" s="61" t="s">
        <v>92</v>
      </c>
      <c r="C31" s="2" t="e">
        <f>+'Balance MN %'!C31*'Balance MN %'!C$25*'Balance MN %'!C$13*'Balance MN %'!C$7</f>
        <v>#VALUE!</v>
      </c>
      <c r="D31" s="2" t="e">
        <f>+'Balance MN %'!D31*'Balance MN %'!D$25*'Balance MN %'!D$13*'Balance MN %'!D$7</f>
        <v>#VALUE!</v>
      </c>
      <c r="E31" s="2" t="e">
        <f>+'Balance MN %'!E31*'Balance MN %'!E$25*'Balance MN %'!E$13*'Balance MN %'!E$7</f>
        <v>#VALUE!</v>
      </c>
      <c r="F31" s="2" t="e">
        <f>+'Balance MN %'!F31*'Balance MN %'!F$25*'Balance MN %'!F$13*'Balance MN %'!F$7</f>
        <v>#VALUE!</v>
      </c>
      <c r="G31" s="62" t="e">
        <f>+'Balance MN %'!G31*'Balance MN %'!G$25*'Balance MN %'!G$13*'Balance MN %'!G$7</f>
        <v>#VALUE!</v>
      </c>
      <c r="H31" s="213"/>
      <c r="I31" s="214"/>
      <c r="J31" s="214"/>
      <c r="K31" s="214"/>
      <c r="L31" s="214"/>
      <c r="M31" s="215"/>
    </row>
    <row r="32" spans="2:17" x14ac:dyDescent="0.3">
      <c r="B32" s="72" t="s">
        <v>21</v>
      </c>
      <c r="C32" s="54" t="e">
        <f>+'Balance MN %'!C32*'Balance MN %'!C$13*'Balance MN %'!C$7</f>
        <v>#VALUE!</v>
      </c>
      <c r="D32" s="54" t="e">
        <f>+'Balance MN %'!D32*'Balance MN %'!D$13*'Balance MN %'!D$7</f>
        <v>#VALUE!</v>
      </c>
      <c r="E32" s="54" t="e">
        <f>+'Balance MN %'!E32*'Balance MN %'!E$13*'Balance MN %'!E$7</f>
        <v>#VALUE!</v>
      </c>
      <c r="F32" s="54" t="e">
        <f>+'Balance MN %'!F32*'Balance MN %'!F$13*'Balance MN %'!F$7</f>
        <v>#VALUE!</v>
      </c>
      <c r="G32" s="73" t="e">
        <f>+'Balance MN %'!G32*'Balance MN %'!G$13*'Balance MN %'!G$7</f>
        <v>#VALUE!</v>
      </c>
      <c r="H32" s="213"/>
      <c r="I32" s="214"/>
      <c r="J32" s="214"/>
      <c r="K32" s="214"/>
      <c r="L32" s="214"/>
      <c r="M32" s="215"/>
    </row>
    <row r="33" spans="2:13" x14ac:dyDescent="0.3">
      <c r="B33" s="61" t="s">
        <v>9</v>
      </c>
      <c r="C33" s="2" t="e">
        <f>+'Balance MN %'!C33*'Balance MN %'!C$32*'Balance MN %'!C$13*'Balance MN %'!C$7</f>
        <v>#VALUE!</v>
      </c>
      <c r="D33" s="2" t="e">
        <f>+'Balance MN %'!D33*'Balance MN %'!D$32*'Balance MN %'!D$13*'Balance MN %'!D$7</f>
        <v>#VALUE!</v>
      </c>
      <c r="E33" s="2" t="e">
        <f>+'Balance MN %'!E33*'Balance MN %'!E$32*'Balance MN %'!E$13*'Balance MN %'!E$7</f>
        <v>#VALUE!</v>
      </c>
      <c r="F33" s="2" t="e">
        <f>+'Balance MN %'!F33*'Balance MN %'!F$32*'Balance MN %'!F$13*'Balance MN %'!F$7</f>
        <v>#VALUE!</v>
      </c>
      <c r="G33" s="62" t="e">
        <f>+'Balance MN %'!G33*'Balance MN %'!G$32*'Balance MN %'!G$13*'Balance MN %'!G$7</f>
        <v>#VALUE!</v>
      </c>
      <c r="H33" s="213"/>
      <c r="I33" s="214"/>
      <c r="J33" s="214"/>
      <c r="K33" s="214"/>
      <c r="L33" s="214"/>
      <c r="M33" s="215"/>
    </row>
    <row r="34" spans="2:13" x14ac:dyDescent="0.3">
      <c r="B34" s="61" t="s">
        <v>12</v>
      </c>
      <c r="C34" s="2" t="e">
        <f>+'Balance MN %'!C34*'Balance MN %'!C$32*'Balance MN %'!C$13*'Balance MN %'!C$7</f>
        <v>#VALUE!</v>
      </c>
      <c r="D34" s="2" t="e">
        <f>+'Balance MN %'!D34*'Balance MN %'!D$32*'Balance MN %'!D$13*'Balance MN %'!D$7</f>
        <v>#VALUE!</v>
      </c>
      <c r="E34" s="2" t="e">
        <f>+'Balance MN %'!E34*'Balance MN %'!E$32*'Balance MN %'!E$13*'Balance MN %'!E$7</f>
        <v>#VALUE!</v>
      </c>
      <c r="F34" s="2" t="e">
        <f>+'Balance MN %'!F34*'Balance MN %'!F$32*'Balance MN %'!F$13*'Balance MN %'!F$7</f>
        <v>#VALUE!</v>
      </c>
      <c r="G34" s="62" t="e">
        <f>+'Balance MN %'!G34*'Balance MN %'!G$32*'Balance MN %'!G$13*'Balance MN %'!G$7</f>
        <v>#VALUE!</v>
      </c>
      <c r="H34" s="192" t="s">
        <v>66</v>
      </c>
      <c r="I34" s="193"/>
      <c r="J34" s="193"/>
      <c r="K34" s="193"/>
      <c r="L34" s="193"/>
      <c r="M34" s="194"/>
    </row>
    <row r="35" spans="2:13" x14ac:dyDescent="0.3">
      <c r="B35" s="61" t="s">
        <v>13</v>
      </c>
      <c r="C35" s="2" t="e">
        <f>+'Balance MN %'!C35*'Balance MN %'!C$32*'Balance MN %'!C$13*'Balance MN %'!C$7</f>
        <v>#VALUE!</v>
      </c>
      <c r="D35" s="2" t="e">
        <f>+'Balance MN %'!D35*'Balance MN %'!D$32*'Balance MN %'!D$13*'Balance MN %'!D$7</f>
        <v>#VALUE!</v>
      </c>
      <c r="E35" s="2" t="e">
        <f>+'Balance MN %'!E35*'Balance MN %'!E$32*'Balance MN %'!E$13*'Balance MN %'!E$7</f>
        <v>#VALUE!</v>
      </c>
      <c r="F35" s="2" t="e">
        <f>+'Balance MN %'!F35*'Balance MN %'!F$32*'Balance MN %'!F$13*'Balance MN %'!F$7</f>
        <v>#VALUE!</v>
      </c>
      <c r="G35" s="62" t="e">
        <f>+'Balance MN %'!G35*'Balance MN %'!G$32*'Balance MN %'!G$13*'Balance MN %'!G$7</f>
        <v>#VALUE!</v>
      </c>
      <c r="H35" s="195"/>
      <c r="I35" s="196"/>
      <c r="J35" s="196"/>
      <c r="K35" s="196"/>
      <c r="L35" s="196"/>
      <c r="M35" s="197"/>
    </row>
    <row r="36" spans="2:13" x14ac:dyDescent="0.3">
      <c r="B36" s="61" t="s">
        <v>54</v>
      </c>
      <c r="C36" s="2" t="e">
        <f>+'Balance MN %'!C36*'Balance MN %'!C$32*'Balance MN %'!C$13*'Balance MN %'!C$7</f>
        <v>#VALUE!</v>
      </c>
      <c r="D36" s="2" t="e">
        <f>+'Balance MN %'!D36*'Balance MN %'!D$32*'Balance MN %'!D$13*'Balance MN %'!D$7</f>
        <v>#VALUE!</v>
      </c>
      <c r="E36" s="2" t="e">
        <f>+'Balance MN %'!E36*'Balance MN %'!E$32*'Balance MN %'!E$13*'Balance MN %'!E$7</f>
        <v>#VALUE!</v>
      </c>
      <c r="F36" s="2" t="e">
        <f>+'Balance MN %'!F36*'Balance MN %'!F$32*'Balance MN %'!F$13*'Balance MN %'!F$7</f>
        <v>#VALUE!</v>
      </c>
      <c r="G36" s="62" t="e">
        <f>+'Balance MN %'!G36*'Balance MN %'!G$32*'Balance MN %'!G$13*'Balance MN %'!G$7</f>
        <v>#VALUE!</v>
      </c>
      <c r="H36" s="198"/>
      <c r="I36" s="199"/>
      <c r="J36" s="199"/>
      <c r="K36" s="199"/>
      <c r="L36" s="199"/>
      <c r="M36" s="200"/>
    </row>
    <row r="37" spans="2:13" x14ac:dyDescent="0.3">
      <c r="B37" s="61" t="s">
        <v>17</v>
      </c>
      <c r="C37" s="2" t="e">
        <f>+'Balance MN %'!C37*'Balance MN %'!C$32*'Balance MN %'!C$13*'Balance MN %'!C$7</f>
        <v>#VALUE!</v>
      </c>
      <c r="D37" s="2" t="e">
        <f>+'Balance MN %'!D37*'Balance MN %'!D$32*'Balance MN %'!D$13*'Balance MN %'!D$7</f>
        <v>#VALUE!</v>
      </c>
      <c r="E37" s="2" t="e">
        <f>+'Balance MN %'!E37*'Balance MN %'!E$32*'Balance MN %'!E$13*'Balance MN %'!E$7</f>
        <v>#VALUE!</v>
      </c>
      <c r="F37" s="2" t="e">
        <f>+'Balance MN %'!F37*'Balance MN %'!F$32*'Balance MN %'!F$13*'Balance MN %'!F$7</f>
        <v>#VALUE!</v>
      </c>
      <c r="G37" s="62" t="e">
        <f>+'Balance MN %'!G37*'Balance MN %'!G$32*'Balance MN %'!G$13*'Balance MN %'!G$7</f>
        <v>#VALUE!</v>
      </c>
      <c r="H37" s="216"/>
      <c r="I37" s="217"/>
      <c r="J37" s="217"/>
      <c r="K37" s="217"/>
      <c r="L37" s="217"/>
      <c r="M37" s="218"/>
    </row>
    <row r="38" spans="2:13" x14ac:dyDescent="0.3">
      <c r="B38" s="61" t="s">
        <v>92</v>
      </c>
      <c r="C38" s="2" t="e">
        <f>+'Balance MN %'!C38*'Balance MN %'!C$32*'Balance MN %'!C$13*'Balance MN %'!C$7</f>
        <v>#VALUE!</v>
      </c>
      <c r="D38" s="2" t="e">
        <f>+'Balance MN %'!D38*'Balance MN %'!D$32*'Balance MN %'!D$13*'Balance MN %'!D$7</f>
        <v>#VALUE!</v>
      </c>
      <c r="E38" s="2" t="e">
        <f>+'Balance MN %'!E38*'Balance MN %'!E$32*'Balance MN %'!E$13*'Balance MN %'!E$7</f>
        <v>#VALUE!</v>
      </c>
      <c r="F38" s="2" t="e">
        <f>+'Balance MN %'!F38*'Balance MN %'!F$32*'Balance MN %'!F$13*'Balance MN %'!F$7</f>
        <v>#VALUE!</v>
      </c>
      <c r="G38" s="62" t="e">
        <f>+'Balance MN %'!G38*'Balance MN %'!G$32*'Balance MN %'!G$13*'Balance MN %'!G$7</f>
        <v>#VALUE!</v>
      </c>
      <c r="H38" s="219"/>
      <c r="I38" s="220"/>
      <c r="J38" s="220"/>
      <c r="K38" s="220"/>
      <c r="L38" s="220"/>
      <c r="M38" s="221"/>
    </row>
    <row r="39" spans="2:13" x14ac:dyDescent="0.3">
      <c r="B39" s="72" t="s">
        <v>10</v>
      </c>
      <c r="C39" s="54" t="e">
        <f>+'Balance MN %'!C39*'Balance MN %'!C$13*'Balance MN %'!C$7</f>
        <v>#VALUE!</v>
      </c>
      <c r="D39" s="55" t="e">
        <f>+'Balance MN %'!D39*'Balance MN %'!D$13*'Balance MN %'!D$7</f>
        <v>#VALUE!</v>
      </c>
      <c r="E39" s="55" t="e">
        <f>+'Balance MN %'!E39*'Balance MN %'!E$13*'Balance MN %'!E$7</f>
        <v>#VALUE!</v>
      </c>
      <c r="F39" s="55" t="e">
        <f>+'Balance MN %'!F39*'Balance MN %'!F$13*'Balance MN %'!F$7</f>
        <v>#VALUE!</v>
      </c>
      <c r="G39" s="76" t="e">
        <f>+'Balance MN %'!G39*'Balance MN %'!G$13*'Balance MN %'!G$7</f>
        <v>#VALUE!</v>
      </c>
      <c r="H39" s="219"/>
      <c r="I39" s="222"/>
      <c r="J39" s="222"/>
      <c r="K39" s="222"/>
      <c r="L39" s="222"/>
      <c r="M39" s="221"/>
    </row>
    <row r="40" spans="2:13" ht="21" x14ac:dyDescent="0.4">
      <c r="B40" s="59" t="s">
        <v>20</v>
      </c>
      <c r="C40" s="50" t="e">
        <f>+'Balance MN %'!C40*'Balance MN %'!C$7</f>
        <v>#VALUE!</v>
      </c>
      <c r="D40" s="50" t="e">
        <f>+'Balance MN %'!D40*'Balance MN %'!D$7</f>
        <v>#VALUE!</v>
      </c>
      <c r="E40" s="50" t="e">
        <f>+'Balance MN %'!E40*'Balance MN %'!E$7</f>
        <v>#VALUE!</v>
      </c>
      <c r="F40" s="50" t="e">
        <f>+'Balance MN %'!F40*'Balance MN %'!F$7</f>
        <v>#VALUE!</v>
      </c>
      <c r="G40" s="60" t="e">
        <f>+'Balance MN %'!G40*'Balance MN %'!G$7</f>
        <v>#VALUE!</v>
      </c>
      <c r="H40" s="219"/>
      <c r="I40" s="222"/>
      <c r="J40" s="222"/>
      <c r="K40" s="222"/>
      <c r="L40" s="222"/>
      <c r="M40" s="221"/>
    </row>
    <row r="41" spans="2:13" x14ac:dyDescent="0.3">
      <c r="B41" s="72" t="s">
        <v>22</v>
      </c>
      <c r="C41" s="54" t="e">
        <f>+'Balance MN %'!C41*'Balance MN %'!C$40*'Balance MN %'!C$7</f>
        <v>#VALUE!</v>
      </c>
      <c r="D41" s="54" t="e">
        <f>+'Balance MN %'!D41*'Balance MN %'!D$40*'Balance MN %'!D$7</f>
        <v>#VALUE!</v>
      </c>
      <c r="E41" s="54" t="e">
        <f>+'Balance MN %'!E41*'Balance MN %'!E$40*'Balance MN %'!E$7</f>
        <v>#VALUE!</v>
      </c>
      <c r="F41" s="54" t="e">
        <f>+'Balance MN %'!F41*'Balance MN %'!F$40*'Balance MN %'!F$7</f>
        <v>#VALUE!</v>
      </c>
      <c r="G41" s="73" t="e">
        <f>+'Balance MN %'!G41*'Balance MN %'!G$40*'Balance MN %'!G$7</f>
        <v>#VALUE!</v>
      </c>
      <c r="H41" s="219"/>
      <c r="I41" s="222"/>
      <c r="J41" s="222"/>
      <c r="K41" s="222"/>
      <c r="L41" s="222"/>
      <c r="M41" s="221"/>
    </row>
    <row r="42" spans="2:13" x14ac:dyDescent="0.3">
      <c r="B42" s="77" t="s">
        <v>23</v>
      </c>
      <c r="C42" s="5" t="e">
        <f>+'Balance MN %'!C42*'Balance MN %'!C$41*'Balance MN %'!C$40*'Balance MN %'!C$7</f>
        <v>#VALUE!</v>
      </c>
      <c r="D42" s="5" t="e">
        <f>+'Balance MN %'!D42*'Balance MN %'!D$41*'Balance MN %'!D$40*'Balance MN %'!D$7</f>
        <v>#VALUE!</v>
      </c>
      <c r="E42" s="5" t="e">
        <f>+'Balance MN %'!E42*'Balance MN %'!E$41*'Balance MN %'!E$40*'Balance MN %'!E$7</f>
        <v>#VALUE!</v>
      </c>
      <c r="F42" s="5" t="e">
        <f>+'Balance MN %'!F42*'Balance MN %'!F$41*'Balance MN %'!F$40*'Balance MN %'!F$7</f>
        <v>#VALUE!</v>
      </c>
      <c r="G42" s="78" t="e">
        <f>+'Balance MN %'!G42*'Balance MN %'!G$41*'Balance MN %'!G$40*'Balance MN %'!G$7</f>
        <v>#VALUE!</v>
      </c>
      <c r="H42" s="219"/>
      <c r="I42" s="222"/>
      <c r="J42" s="222"/>
      <c r="K42" s="222"/>
      <c r="L42" s="222"/>
      <c r="M42" s="221"/>
    </row>
    <row r="43" spans="2:13" ht="14.4" customHeight="1" x14ac:dyDescent="0.3">
      <c r="B43" s="77" t="s">
        <v>24</v>
      </c>
      <c r="C43" s="5" t="e">
        <f>+'Balance MN %'!C43*'Balance MN %'!C$41*'Balance MN %'!C$40*'Balance MN %'!C$7</f>
        <v>#VALUE!</v>
      </c>
      <c r="D43" s="5" t="e">
        <f>+'Balance MN %'!D43*'Balance MN %'!D$41*'Balance MN %'!D$40*'Balance MN %'!D$7</f>
        <v>#VALUE!</v>
      </c>
      <c r="E43" s="5" t="e">
        <f>+'Balance MN %'!E43*'Balance MN %'!E$41*'Balance MN %'!E$40*'Balance MN %'!E$7</f>
        <v>#VALUE!</v>
      </c>
      <c r="F43" s="5" t="e">
        <f>+'Balance MN %'!F43*'Balance MN %'!F$41*'Balance MN %'!F$40*'Balance MN %'!F$7</f>
        <v>#VALUE!</v>
      </c>
      <c r="G43" s="78" t="e">
        <f>+'Balance MN %'!G43*'Balance MN %'!G$41*'Balance MN %'!G$40*'Balance MN %'!G$7</f>
        <v>#VALUE!</v>
      </c>
      <c r="H43" s="201" t="s">
        <v>67</v>
      </c>
      <c r="I43" s="202"/>
      <c r="J43" s="202"/>
      <c r="K43" s="202"/>
      <c r="L43" s="202"/>
      <c r="M43" s="203"/>
    </row>
    <row r="44" spans="2:13" x14ac:dyDescent="0.3">
      <c r="B44" s="77" t="s">
        <v>25</v>
      </c>
      <c r="C44" s="5" t="e">
        <f>+'Balance MN %'!C44*'Balance MN %'!C$41*'Balance MN %'!C$40*'Balance MN %'!C$7</f>
        <v>#VALUE!</v>
      </c>
      <c r="D44" s="5" t="e">
        <f>+'Balance MN %'!D44*'Balance MN %'!D$41*'Balance MN %'!D$40*'Balance MN %'!D$7</f>
        <v>#VALUE!</v>
      </c>
      <c r="E44" s="5" t="e">
        <f>+'Balance MN %'!E44*'Balance MN %'!E$41*'Balance MN %'!E$40*'Balance MN %'!E$7</f>
        <v>#VALUE!</v>
      </c>
      <c r="F44" s="5" t="e">
        <f>+'Balance MN %'!F44*'Balance MN %'!F$41*'Balance MN %'!F$40*'Balance MN %'!F$7</f>
        <v>#VALUE!</v>
      </c>
      <c r="G44" s="78" t="e">
        <f>+'Balance MN %'!G44*'Balance MN %'!G$41*'Balance MN %'!G$40*'Balance MN %'!G$7</f>
        <v>#VALUE!</v>
      </c>
      <c r="H44" s="204"/>
      <c r="I44" s="205"/>
      <c r="J44" s="205"/>
      <c r="K44" s="205"/>
      <c r="L44" s="205"/>
      <c r="M44" s="206"/>
    </row>
    <row r="45" spans="2:13" x14ac:dyDescent="0.3">
      <c r="B45" s="77" t="s">
        <v>26</v>
      </c>
      <c r="C45" s="5" t="e">
        <f>+'Balance MN %'!C45*'Balance MN %'!C$41*'Balance MN %'!C$40*'Balance MN %'!C$7</f>
        <v>#VALUE!</v>
      </c>
      <c r="D45" s="5" t="e">
        <f>+'Balance MN %'!D45*'Balance MN %'!D$41*'Balance MN %'!D$40*'Balance MN %'!D$7</f>
        <v>#VALUE!</v>
      </c>
      <c r="E45" s="5" t="e">
        <f>+'Balance MN %'!E45*'Balance MN %'!E$41*'Balance MN %'!E$40*'Balance MN %'!E$7</f>
        <v>#VALUE!</v>
      </c>
      <c r="F45" s="5" t="e">
        <f>+'Balance MN %'!F45*'Balance MN %'!F$41*'Balance MN %'!F$40*'Balance MN %'!F$7</f>
        <v>#VALUE!</v>
      </c>
      <c r="G45" s="78" t="e">
        <f>+'Balance MN %'!G45*'Balance MN %'!G$41*'Balance MN %'!G$40*'Balance MN %'!G$7</f>
        <v>#VALUE!</v>
      </c>
      <c r="H45" s="207"/>
      <c r="I45" s="208"/>
      <c r="J45" s="208"/>
      <c r="K45" s="208"/>
      <c r="L45" s="208"/>
      <c r="M45" s="209"/>
    </row>
    <row r="46" spans="2:13" x14ac:dyDescent="0.3">
      <c r="B46" s="67" t="s">
        <v>27</v>
      </c>
      <c r="C46" s="5" t="e">
        <f>+'Balance MN %'!C46*'Balance MN %'!C$41*'Balance MN %'!C$40*'Balance MN %'!C$7</f>
        <v>#VALUE!</v>
      </c>
      <c r="D46" s="5" t="e">
        <f>+'Balance MN %'!D46*'Balance MN %'!D$41*'Balance MN %'!D$40*'Balance MN %'!D$7</f>
        <v>#VALUE!</v>
      </c>
      <c r="E46" s="5" t="e">
        <f>+'Balance MN %'!E46*'Balance MN %'!E$41*'Balance MN %'!E$40*'Balance MN %'!E$7</f>
        <v>#VALUE!</v>
      </c>
      <c r="F46" s="5" t="e">
        <f>+'Balance MN %'!F46*'Balance MN %'!F$41*'Balance MN %'!F$40*'Balance MN %'!F$7</f>
        <v>#VALUE!</v>
      </c>
      <c r="G46" s="78" t="e">
        <f>+'Balance MN %'!G46*'Balance MN %'!G$41*'Balance MN %'!G$40*'Balance MN %'!G$7</f>
        <v>#VALUE!</v>
      </c>
      <c r="H46" s="210"/>
      <c r="I46" s="211"/>
      <c r="J46" s="211"/>
      <c r="K46" s="211"/>
      <c r="L46" s="211"/>
      <c r="M46" s="212"/>
    </row>
    <row r="47" spans="2:13" x14ac:dyDescent="0.3">
      <c r="B47" s="67" t="s">
        <v>28</v>
      </c>
      <c r="C47" s="5" t="e">
        <f>+'Balance MN %'!C47*'Balance MN %'!C$41*'Balance MN %'!C$40*'Balance MN %'!C$7</f>
        <v>#VALUE!</v>
      </c>
      <c r="D47" s="5" t="e">
        <f>+'Balance MN %'!D47*'Balance MN %'!D$41*'Balance MN %'!D$40*'Balance MN %'!D$7</f>
        <v>#VALUE!</v>
      </c>
      <c r="E47" s="5" t="e">
        <f>+'Balance MN %'!E47*'Balance MN %'!E$41*'Balance MN %'!E$40*'Balance MN %'!E$7</f>
        <v>#VALUE!</v>
      </c>
      <c r="F47" s="5" t="e">
        <f>+'Balance MN %'!F47*'Balance MN %'!F$41*'Balance MN %'!F$40*'Balance MN %'!F$7</f>
        <v>#VALUE!</v>
      </c>
      <c r="G47" s="78" t="e">
        <f>+'Balance MN %'!G47*'Balance MN %'!G$41*'Balance MN %'!G$40*'Balance MN %'!G$7</f>
        <v>#VALUE!</v>
      </c>
      <c r="H47" s="213"/>
      <c r="I47" s="214"/>
      <c r="J47" s="214"/>
      <c r="K47" s="214"/>
      <c r="L47" s="214"/>
      <c r="M47" s="215"/>
    </row>
    <row r="48" spans="2:13" x14ac:dyDescent="0.3">
      <c r="B48" s="67" t="s">
        <v>29</v>
      </c>
      <c r="C48" s="5" t="e">
        <f>+'Balance MN %'!C48*'Balance MN %'!C$41*'Balance MN %'!C$40*'Balance MN %'!C$7</f>
        <v>#VALUE!</v>
      </c>
      <c r="D48" s="5" t="e">
        <f>+'Balance MN %'!D48*'Balance MN %'!D$41*'Balance MN %'!D$40*'Balance MN %'!D$7</f>
        <v>#VALUE!</v>
      </c>
      <c r="E48" s="5" t="e">
        <f>+'Balance MN %'!E48*'Balance MN %'!E$41*'Balance MN %'!E$40*'Balance MN %'!E$7</f>
        <v>#VALUE!</v>
      </c>
      <c r="F48" s="5" t="e">
        <f>+'Balance MN %'!F48*'Balance MN %'!F$41*'Balance MN %'!F$40*'Balance MN %'!F$7</f>
        <v>#VALUE!</v>
      </c>
      <c r="G48" s="78" t="e">
        <f>+'Balance MN %'!G48*'Balance MN %'!G$41*'Balance MN %'!G$40*'Balance MN %'!G$7</f>
        <v>#VALUE!</v>
      </c>
      <c r="H48" s="213"/>
      <c r="I48" s="214"/>
      <c r="J48" s="214"/>
      <c r="K48" s="214"/>
      <c r="L48" s="214"/>
      <c r="M48" s="215"/>
    </row>
    <row r="49" spans="2:13" x14ac:dyDescent="0.3">
      <c r="B49" s="67" t="s">
        <v>30</v>
      </c>
      <c r="C49" s="5" t="e">
        <f>+'Balance MN %'!C49*'Balance MN %'!C$41*'Balance MN %'!C$40*'Balance MN %'!C$7</f>
        <v>#VALUE!</v>
      </c>
      <c r="D49" s="5" t="e">
        <f>+'Balance MN %'!D49*'Balance MN %'!D$41*'Balance MN %'!D$40*'Balance MN %'!D$7</f>
        <v>#VALUE!</v>
      </c>
      <c r="E49" s="5" t="e">
        <f>+'Balance MN %'!E49*'Balance MN %'!E$41*'Balance MN %'!E$40*'Balance MN %'!E$7</f>
        <v>#VALUE!</v>
      </c>
      <c r="F49" s="5" t="e">
        <f>+'Balance MN %'!F49*'Balance MN %'!F$41*'Balance MN %'!F$40*'Balance MN %'!F$7</f>
        <v>#VALUE!</v>
      </c>
      <c r="G49" s="78" t="e">
        <f>+'Balance MN %'!G49*'Balance MN %'!G$41*'Balance MN %'!G$40*'Balance MN %'!G$7</f>
        <v>#VALUE!</v>
      </c>
      <c r="H49" s="213"/>
      <c r="I49" s="214"/>
      <c r="J49" s="214"/>
      <c r="K49" s="214"/>
      <c r="L49" s="214"/>
      <c r="M49" s="215"/>
    </row>
    <row r="50" spans="2:13" ht="15" thickBot="1" x14ac:dyDescent="0.35">
      <c r="B50" s="61" t="s">
        <v>31</v>
      </c>
      <c r="C50" s="5" t="e">
        <f>+'Balance MN %'!C50*'Balance MN %'!C$41*'Balance MN %'!C$40*'Balance MN %'!C$7</f>
        <v>#VALUE!</v>
      </c>
      <c r="D50" s="5" t="e">
        <f>+'Balance MN %'!D50*'Balance MN %'!D$41*'Balance MN %'!D$40*'Balance MN %'!D$7</f>
        <v>#VALUE!</v>
      </c>
      <c r="E50" s="5" t="e">
        <f>+'Balance MN %'!E50*'Balance MN %'!E$41*'Balance MN %'!E$40*'Balance MN %'!E$7</f>
        <v>#VALUE!</v>
      </c>
      <c r="F50" s="5" t="e">
        <f>+'Balance MN %'!F50*'Balance MN %'!F$41*'Balance MN %'!F$40*'Balance MN %'!F$7</f>
        <v>#VALUE!</v>
      </c>
      <c r="G50" s="78" t="e">
        <f>+'Balance MN %'!G50*'Balance MN %'!G$41*'Balance MN %'!G$40*'Balance MN %'!G$7</f>
        <v>#VALUE!</v>
      </c>
      <c r="H50" s="223"/>
      <c r="I50" s="224"/>
      <c r="J50" s="224"/>
      <c r="K50" s="224"/>
      <c r="L50" s="224"/>
      <c r="M50" s="225"/>
    </row>
    <row r="51" spans="2:13" x14ac:dyDescent="0.3">
      <c r="B51" s="61" t="s">
        <v>32</v>
      </c>
      <c r="C51" s="5" t="e">
        <f>+'Balance MN %'!C51*'Balance MN %'!C$41*'Balance MN %'!C$40*'Balance MN %'!C$7</f>
        <v>#VALUE!</v>
      </c>
      <c r="D51" s="5" t="e">
        <f>+'Balance MN %'!D51*'Balance MN %'!D$41*'Balance MN %'!D$40*'Balance MN %'!D$7</f>
        <v>#VALUE!</v>
      </c>
      <c r="E51" s="5" t="e">
        <f>+'Balance MN %'!E51*'Balance MN %'!E$41*'Balance MN %'!E$40*'Balance MN %'!E$7</f>
        <v>#VALUE!</v>
      </c>
      <c r="F51" s="5" t="e">
        <f>+'Balance MN %'!F51*'Balance MN %'!F$41*'Balance MN %'!F$40*'Balance MN %'!F$7</f>
        <v>#VALUE!</v>
      </c>
      <c r="G51" s="78" t="e">
        <f>+'Balance MN %'!G51*'Balance MN %'!G$41*'Balance MN %'!G$40*'Balance MN %'!G$7</f>
        <v>#VALUE!</v>
      </c>
    </row>
    <row r="52" spans="2:13" x14ac:dyDescent="0.3">
      <c r="B52" s="67" t="s">
        <v>10</v>
      </c>
      <c r="C52" s="5" t="e">
        <f>+'Balance MN %'!C52*'Balance MN %'!C$41*'Balance MN %'!C$40*'Balance MN %'!C$7</f>
        <v>#VALUE!</v>
      </c>
      <c r="D52" s="5" t="e">
        <f>+'Balance MN %'!D52*'Balance MN %'!D$41*'Balance MN %'!D$40*'Balance MN %'!D$7</f>
        <v>#VALUE!</v>
      </c>
      <c r="E52" s="5" t="e">
        <f>+'Balance MN %'!E52*'Balance MN %'!E$41*'Balance MN %'!E$40*'Balance MN %'!E$7</f>
        <v>#VALUE!</v>
      </c>
      <c r="F52" s="5" t="e">
        <f>+'Balance MN %'!F52*'Balance MN %'!F$41*'Balance MN %'!F$40*'Balance MN %'!F$7</f>
        <v>#VALUE!</v>
      </c>
      <c r="G52" s="78" t="e">
        <f>+'Balance MN %'!G52*'Balance MN %'!G$41*'Balance MN %'!G$40*'Balance MN %'!G$7</f>
        <v>#VALUE!</v>
      </c>
    </row>
    <row r="53" spans="2:13" x14ac:dyDescent="0.3">
      <c r="B53" s="72" t="s">
        <v>33</v>
      </c>
      <c r="C53" s="54" t="e">
        <f>+'Balance MN %'!C53*'Balance MN %'!C$40*'Balance MN %'!C$7</f>
        <v>#VALUE!</v>
      </c>
      <c r="D53" s="54" t="e">
        <f>+'Balance MN %'!D53*'Balance MN %'!D$40*'Balance MN %'!D$7</f>
        <v>#VALUE!</v>
      </c>
      <c r="E53" s="54" t="e">
        <f>+'Balance MN %'!E53*'Balance MN %'!E$40*'Balance MN %'!E$7</f>
        <v>#VALUE!</v>
      </c>
      <c r="F53" s="54" t="e">
        <f>+'Balance MN %'!F53*'Balance MN %'!F$40*'Balance MN %'!F$7</f>
        <v>#VALUE!</v>
      </c>
      <c r="G53" s="73" t="e">
        <f>+'Balance MN %'!G53*'Balance MN %'!G$40*'Balance MN %'!G$7</f>
        <v>#VALUE!</v>
      </c>
    </row>
    <row r="54" spans="2:13" x14ac:dyDescent="0.3">
      <c r="B54" s="61" t="s">
        <v>13</v>
      </c>
      <c r="C54" s="5" t="e">
        <f>+'Balance MN %'!C54*'Balance MN %'!C$53*'Balance MN %'!C$40*'Balance MN %'!C$7</f>
        <v>#VALUE!</v>
      </c>
      <c r="D54" s="5" t="e">
        <f>+'Balance MN %'!D54*'Balance MN %'!D$53*'Balance MN %'!D$40*'Balance MN %'!D$7</f>
        <v>#VALUE!</v>
      </c>
      <c r="E54" s="5" t="e">
        <f>+'Balance MN %'!E54*'Balance MN %'!E$53*'Balance MN %'!E$40*'Balance MN %'!E$7</f>
        <v>#VALUE!</v>
      </c>
      <c r="F54" s="5" t="e">
        <f>+'Balance MN %'!F54*'Balance MN %'!F$53*'Balance MN %'!F$40*'Balance MN %'!F$7</f>
        <v>#VALUE!</v>
      </c>
      <c r="G54" s="78" t="e">
        <f>+'Balance MN %'!G54*'Balance MN %'!G$53*'Balance MN %'!G$40*'Balance MN %'!G$7</f>
        <v>#VALUE!</v>
      </c>
    </row>
    <row r="55" spans="2:13" x14ac:dyDescent="0.3">
      <c r="B55" s="61" t="s">
        <v>34</v>
      </c>
      <c r="C55" s="5" t="e">
        <f>+'Balance MN %'!C55*'Balance MN %'!C$53*'Balance MN %'!C$40*'Balance MN %'!C$7</f>
        <v>#VALUE!</v>
      </c>
      <c r="D55" s="5" t="e">
        <f>+'Balance MN %'!D55*'Balance MN %'!D$53*'Balance MN %'!D$40*'Balance MN %'!D$7</f>
        <v>#VALUE!</v>
      </c>
      <c r="E55" s="5" t="e">
        <f>+'Balance MN %'!E55*'Balance MN %'!E$53*'Balance MN %'!E$40*'Balance MN %'!E$7</f>
        <v>#VALUE!</v>
      </c>
      <c r="F55" s="5" t="e">
        <f>+'Balance MN %'!F55*'Balance MN %'!F$53*'Balance MN %'!F$40*'Balance MN %'!F$7</f>
        <v>#VALUE!</v>
      </c>
      <c r="G55" s="78" t="e">
        <f>+'Balance MN %'!G55*'Balance MN %'!G$53*'Balance MN %'!G$40*'Balance MN %'!G$7</f>
        <v>#VALUE!</v>
      </c>
    </row>
    <row r="56" spans="2:13" x14ac:dyDescent="0.3">
      <c r="B56" s="61" t="s">
        <v>35</v>
      </c>
      <c r="C56" s="5" t="e">
        <f>+'Balance MN %'!C56*'Balance MN %'!C$53*'Balance MN %'!C$40*'Balance MN %'!C$7</f>
        <v>#VALUE!</v>
      </c>
      <c r="D56" s="5" t="e">
        <f>+'Balance MN %'!D56*'Balance MN %'!D$53*'Balance MN %'!D$40*'Balance MN %'!D$7</f>
        <v>#VALUE!</v>
      </c>
      <c r="E56" s="5" t="e">
        <f>+'Balance MN %'!E56*'Balance MN %'!E$53*'Balance MN %'!E$40*'Balance MN %'!E$7</f>
        <v>#VALUE!</v>
      </c>
      <c r="F56" s="5" t="e">
        <f>+'Balance MN %'!F56*'Balance MN %'!F$53*'Balance MN %'!F$40*'Balance MN %'!F$7</f>
        <v>#VALUE!</v>
      </c>
      <c r="G56" s="78" t="e">
        <f>+'Balance MN %'!G56*'Balance MN %'!G$53*'Balance MN %'!G$40*'Balance MN %'!G$7</f>
        <v>#VALUE!</v>
      </c>
    </row>
    <row r="57" spans="2:13" x14ac:dyDescent="0.3">
      <c r="B57" s="61" t="s">
        <v>36</v>
      </c>
      <c r="C57" s="5" t="e">
        <f>+'Balance MN %'!C57*'Balance MN %'!C$53*'Balance MN %'!C$40*'Balance MN %'!C$7</f>
        <v>#VALUE!</v>
      </c>
      <c r="D57" s="5" t="e">
        <f>+'Balance MN %'!D57*'Balance MN %'!D$53*'Balance MN %'!D$40*'Balance MN %'!D$7</f>
        <v>#VALUE!</v>
      </c>
      <c r="E57" s="5" t="e">
        <f>+'Balance MN %'!E57*'Balance MN %'!E$53*'Balance MN %'!E$40*'Balance MN %'!E$7</f>
        <v>#VALUE!</v>
      </c>
      <c r="F57" s="5" t="e">
        <f>+'Balance MN %'!F57*'Balance MN %'!F$53*'Balance MN %'!F$40*'Balance MN %'!F$7</f>
        <v>#VALUE!</v>
      </c>
      <c r="G57" s="78" t="e">
        <f>+'Balance MN %'!G57*'Balance MN %'!G$53*'Balance MN %'!G$40*'Balance MN %'!G$7</f>
        <v>#VALUE!</v>
      </c>
    </row>
    <row r="58" spans="2:13" x14ac:dyDescent="0.3">
      <c r="B58" s="61" t="s">
        <v>10</v>
      </c>
      <c r="C58" s="5" t="e">
        <f>+'Balance MN %'!C58*'Balance MN %'!C$53*'Balance MN %'!C$40*'Balance MN %'!C$7</f>
        <v>#VALUE!</v>
      </c>
      <c r="D58" s="5" t="e">
        <f>+'Balance MN %'!D58*'Balance MN %'!D$53*'Balance MN %'!D$40*'Balance MN %'!D$7</f>
        <v>#VALUE!</v>
      </c>
      <c r="E58" s="5" t="e">
        <f>+'Balance MN %'!E58*'Balance MN %'!E$53*'Balance MN %'!E$40*'Balance MN %'!E$7</f>
        <v>#VALUE!</v>
      </c>
      <c r="F58" s="5" t="e">
        <f>+'Balance MN %'!F58*'Balance MN %'!F$53*'Balance MN %'!F$40*'Balance MN %'!F$7</f>
        <v>#VALUE!</v>
      </c>
      <c r="G58" s="78" t="e">
        <f>+'Balance MN %'!G58*'Balance MN %'!G$53*'Balance MN %'!G$40*'Balance MN %'!G$7</f>
        <v>#VALUE!</v>
      </c>
    </row>
    <row r="59" spans="2:13" ht="21.6" thickBot="1" x14ac:dyDescent="0.45">
      <c r="B59" s="64" t="s">
        <v>37</v>
      </c>
      <c r="C59" s="50" t="e">
        <f>+'Balance MN %'!C59*'Balance MN %'!C$7</f>
        <v>#VALUE!</v>
      </c>
      <c r="D59" s="65" t="e">
        <f>+'Balance MN %'!D59*'Balance MN %'!D$7</f>
        <v>#VALUE!</v>
      </c>
      <c r="E59" s="65" t="e">
        <f>+'Balance MN %'!E59*'Balance MN %'!E$7</f>
        <v>#VALUE!</v>
      </c>
      <c r="F59" s="65" t="e">
        <f>+'Balance MN %'!F59*'Balance MN %'!F$7</f>
        <v>#VALUE!</v>
      </c>
      <c r="G59" s="66" t="e">
        <f>+'Balance MN %'!G59*'Balance MN %'!G$7</f>
        <v>#VALUE!</v>
      </c>
    </row>
    <row r="60" spans="2:13" ht="21" x14ac:dyDescent="0.4">
      <c r="B60" s="82" t="s">
        <v>41</v>
      </c>
      <c r="C60" s="83" t="str">
        <f>+'Balance MN %'!C60</f>
        <v>…</v>
      </c>
      <c r="D60" s="83" t="str">
        <f>+'Balance MN %'!D60</f>
        <v>…</v>
      </c>
      <c r="E60" s="83" t="str">
        <f>+'Balance MN %'!E60</f>
        <v>…</v>
      </c>
      <c r="F60" s="83" t="str">
        <f>+'Balance MN %'!F60</f>
        <v>…</v>
      </c>
      <c r="G60" s="84" t="str">
        <f>+'Balance MN %'!G60</f>
        <v>…</v>
      </c>
    </row>
    <row r="61" spans="2:13" ht="18" x14ac:dyDescent="0.35">
      <c r="B61" s="180" t="s">
        <v>42</v>
      </c>
      <c r="C61" s="181"/>
      <c r="D61" s="181"/>
      <c r="E61" s="181"/>
      <c r="F61" s="181"/>
      <c r="G61" s="182"/>
    </row>
    <row r="62" spans="2:13" ht="21" x14ac:dyDescent="0.4">
      <c r="B62" s="59" t="s">
        <v>46</v>
      </c>
      <c r="C62" s="50" t="e">
        <f>+'Balance MN %'!C62*'Balance MN %'!C$60</f>
        <v>#VALUE!</v>
      </c>
      <c r="D62" s="50" t="e">
        <f>+'Balance MN %'!D62*'Balance MN %'!D$60</f>
        <v>#VALUE!</v>
      </c>
      <c r="E62" s="50" t="e">
        <f>+'Balance MN %'!E62*'Balance MN %'!E$60</f>
        <v>#VALUE!</v>
      </c>
      <c r="F62" s="50" t="e">
        <f>+'Balance MN %'!F62*'Balance MN %'!F$60</f>
        <v>#VALUE!</v>
      </c>
      <c r="G62" s="60" t="e">
        <f>+'Balance MN %'!G62*'Balance MN %'!G$60</f>
        <v>#VALUE!</v>
      </c>
    </row>
    <row r="63" spans="2:13" x14ac:dyDescent="0.3">
      <c r="B63" s="61" t="s">
        <v>43</v>
      </c>
      <c r="C63" s="2" t="e">
        <f>+'Balance MN %'!C63*'Balance MN %'!C$62*'Balance MN %'!C$60</f>
        <v>#VALUE!</v>
      </c>
      <c r="D63" s="2" t="e">
        <f>+'Balance MN %'!D63*'Balance MN %'!D$62*'Balance MN %'!D$60</f>
        <v>#VALUE!</v>
      </c>
      <c r="E63" s="2" t="e">
        <f>+'Balance MN %'!E63*'Balance MN %'!E$62*'Balance MN %'!E$60</f>
        <v>#VALUE!</v>
      </c>
      <c r="F63" s="2" t="e">
        <f>+'Balance MN %'!F63*'Balance MN %'!F$62*'Balance MN %'!F$60</f>
        <v>#VALUE!</v>
      </c>
      <c r="G63" s="62" t="e">
        <f>+'Balance MN %'!G63*'Balance MN %'!G$62*'Balance MN %'!G$60</f>
        <v>#VALUE!</v>
      </c>
    </row>
    <row r="64" spans="2:13" x14ac:dyDescent="0.3">
      <c r="B64" s="61" t="s">
        <v>44</v>
      </c>
      <c r="C64" s="2" t="e">
        <f>+'Balance MN %'!C64*'Balance MN %'!C$62*'Balance MN %'!C$60</f>
        <v>#VALUE!</v>
      </c>
      <c r="D64" s="2" t="e">
        <f>+'Balance MN %'!D64*'Balance MN %'!D$62*'Balance MN %'!D$60</f>
        <v>#VALUE!</v>
      </c>
      <c r="E64" s="2" t="e">
        <f>+'Balance MN %'!E64*'Balance MN %'!E$62*'Balance MN %'!E$60</f>
        <v>#VALUE!</v>
      </c>
      <c r="F64" s="2" t="e">
        <f>+'Balance MN %'!F64*'Balance MN %'!F$62*'Balance MN %'!F$60</f>
        <v>#VALUE!</v>
      </c>
      <c r="G64" s="62" t="e">
        <f>+'Balance MN %'!G64*'Balance MN %'!G$62*'Balance MN %'!G$60</f>
        <v>#VALUE!</v>
      </c>
    </row>
    <row r="65" spans="2:7" x14ac:dyDescent="0.3">
      <c r="B65" s="61" t="s">
        <v>45</v>
      </c>
      <c r="C65" s="2" t="e">
        <f>+'Balance MN %'!C65*'Balance MN %'!C$62*'Balance MN %'!C$60</f>
        <v>#VALUE!</v>
      </c>
      <c r="D65" s="2" t="e">
        <f>+'Balance MN %'!D65*'Balance MN %'!D$62*'Balance MN %'!D$60</f>
        <v>#VALUE!</v>
      </c>
      <c r="E65" s="2" t="e">
        <f>+'Balance MN %'!E65*'Balance MN %'!E$62*'Balance MN %'!E$60</f>
        <v>#VALUE!</v>
      </c>
      <c r="F65" s="2" t="e">
        <f>+'Balance MN %'!F65*'Balance MN %'!F$62*'Balance MN %'!F$60</f>
        <v>#VALUE!</v>
      </c>
      <c r="G65" s="62" t="e">
        <f>+'Balance MN %'!G65*'Balance MN %'!G$62*'Balance MN %'!G$60</f>
        <v>#VALUE!</v>
      </c>
    </row>
    <row r="66" spans="2:7" ht="21" x14ac:dyDescent="0.4">
      <c r="B66" s="59" t="s">
        <v>125</v>
      </c>
      <c r="C66" s="50" t="e">
        <f>+'Balance MN %'!C66*'Balance MN %'!C$60</f>
        <v>#VALUE!</v>
      </c>
      <c r="D66" s="50" t="e">
        <f>+'Balance MN %'!D66*'Balance MN %'!D$60</f>
        <v>#VALUE!</v>
      </c>
      <c r="E66" s="50" t="e">
        <f>+'Balance MN %'!E66*'Balance MN %'!E$60</f>
        <v>#VALUE!</v>
      </c>
      <c r="F66" s="50" t="e">
        <f>+'Balance MN %'!F66*'Balance MN %'!F$60</f>
        <v>#VALUE!</v>
      </c>
      <c r="G66" s="60" t="e">
        <f>+'Balance MN %'!G66*'Balance MN %'!G$60</f>
        <v>#VALUE!</v>
      </c>
    </row>
    <row r="67" spans="2:7" x14ac:dyDescent="0.3">
      <c r="B67" s="61" t="s">
        <v>43</v>
      </c>
      <c r="C67" s="2" t="e">
        <f>+'Balance MN %'!C67*'Balance MN %'!C$66*'Balance MN %'!C$60</f>
        <v>#VALUE!</v>
      </c>
      <c r="D67" s="2" t="e">
        <f>+'Balance MN %'!D67*'Balance MN %'!D$66*'Balance MN %'!D$60</f>
        <v>#VALUE!</v>
      </c>
      <c r="E67" s="2" t="e">
        <f>+'Balance MN %'!E67*'Balance MN %'!E$66*'Balance MN %'!E$60</f>
        <v>#VALUE!</v>
      </c>
      <c r="F67" s="2" t="e">
        <f>+'Balance MN %'!F67*'Balance MN %'!F$66*'Balance MN %'!F$60</f>
        <v>#VALUE!</v>
      </c>
      <c r="G67" s="62" t="e">
        <f>+'Balance MN %'!G67*'Balance MN %'!G$66*'Balance MN %'!G$60</f>
        <v>#VALUE!</v>
      </c>
    </row>
    <row r="68" spans="2:7" x14ac:dyDescent="0.3">
      <c r="B68" s="61" t="s">
        <v>44</v>
      </c>
      <c r="C68" s="2" t="e">
        <f>+'Balance MN %'!C68*'Balance MN %'!C$66*'Balance MN %'!C$60</f>
        <v>#VALUE!</v>
      </c>
      <c r="D68" s="2" t="e">
        <f>+'Balance MN %'!D68*'Balance MN %'!D$66*'Balance MN %'!D$60</f>
        <v>#VALUE!</v>
      </c>
      <c r="E68" s="2" t="e">
        <f>+'Balance MN %'!E68*'Balance MN %'!E$66*'Balance MN %'!E$60</f>
        <v>#VALUE!</v>
      </c>
      <c r="F68" s="2" t="e">
        <f>+'Balance MN %'!F68*'Balance MN %'!F$66*'Balance MN %'!F$60</f>
        <v>#VALUE!</v>
      </c>
      <c r="G68" s="62" t="e">
        <f>+'Balance MN %'!G68*'Balance MN %'!G$66*'Balance MN %'!G$60</f>
        <v>#VALUE!</v>
      </c>
    </row>
    <row r="69" spans="2:7" x14ac:dyDescent="0.3">
      <c r="B69" s="61" t="s">
        <v>45</v>
      </c>
      <c r="C69" s="2" t="e">
        <f>+'Balance MN %'!C69*'Balance MN %'!C$66*'Balance MN %'!C$60</f>
        <v>#VALUE!</v>
      </c>
      <c r="D69" s="2" t="e">
        <f>+'Balance MN %'!D69*'Balance MN %'!D$66*'Balance MN %'!D$60</f>
        <v>#VALUE!</v>
      </c>
      <c r="E69" s="2" t="e">
        <f>+'Balance MN %'!E69*'Balance MN %'!E$66*'Balance MN %'!E$60</f>
        <v>#VALUE!</v>
      </c>
      <c r="F69" s="2" t="e">
        <f>+'Balance MN %'!F69*'Balance MN %'!F$66*'Balance MN %'!F$60</f>
        <v>#VALUE!</v>
      </c>
      <c r="G69" s="62" t="e">
        <f>+'Balance MN %'!G69*'Balance MN %'!G$66*'Balance MN %'!G$60</f>
        <v>#VALUE!</v>
      </c>
    </row>
    <row r="70" spans="2:7" ht="21" x14ac:dyDescent="0.4">
      <c r="B70" s="59" t="s">
        <v>47</v>
      </c>
      <c r="C70" s="50" t="e">
        <f>+'Balance MN %'!C70*'Balance MN %'!C$60</f>
        <v>#VALUE!</v>
      </c>
      <c r="D70" s="50" t="e">
        <f>+'Balance MN %'!D70*'Balance MN %'!D$60</f>
        <v>#VALUE!</v>
      </c>
      <c r="E70" s="50" t="e">
        <f>+'Balance MN %'!E70*'Balance MN %'!E$60</f>
        <v>#VALUE!</v>
      </c>
      <c r="F70" s="50" t="e">
        <f>+'Balance MN %'!F70*'Balance MN %'!F$60</f>
        <v>#VALUE!</v>
      </c>
      <c r="G70" s="60" t="e">
        <f>+'Balance MN %'!G70*'Balance MN %'!G$60</f>
        <v>#VALUE!</v>
      </c>
    </row>
    <row r="71" spans="2:7" x14ac:dyDescent="0.3">
      <c r="B71" s="61" t="s">
        <v>43</v>
      </c>
      <c r="C71" s="2" t="e">
        <f>+'Balance MN %'!C71*'Balance MN %'!C$70*'Balance MN %'!C$60</f>
        <v>#VALUE!</v>
      </c>
      <c r="D71" s="2" t="e">
        <f>+'Balance MN %'!D71*'Balance MN %'!D$70*'Balance MN %'!D$60</f>
        <v>#VALUE!</v>
      </c>
      <c r="E71" s="2" t="e">
        <f>+'Balance MN %'!E71*'Balance MN %'!E$70*'Balance MN %'!E$60</f>
        <v>#VALUE!</v>
      </c>
      <c r="F71" s="2" t="e">
        <f>+'Balance MN %'!F71*'Balance MN %'!F$70*'Balance MN %'!F$60</f>
        <v>#VALUE!</v>
      </c>
      <c r="G71" s="62" t="e">
        <f>+'Balance MN %'!G71*'Balance MN %'!G$70*'Balance MN %'!G$60</f>
        <v>#VALUE!</v>
      </c>
    </row>
    <row r="72" spans="2:7" x14ac:dyDescent="0.3">
      <c r="B72" s="61" t="s">
        <v>44</v>
      </c>
      <c r="C72" s="2" t="e">
        <f>+'Balance MN %'!C72*'Balance MN %'!C$70*'Balance MN %'!C$60</f>
        <v>#VALUE!</v>
      </c>
      <c r="D72" s="2" t="e">
        <f>+'Balance MN %'!D72*'Balance MN %'!D$70*'Balance MN %'!D$60</f>
        <v>#VALUE!</v>
      </c>
      <c r="E72" s="2" t="e">
        <f>+'Balance MN %'!E72*'Balance MN %'!E$70*'Balance MN %'!E$60</f>
        <v>#VALUE!</v>
      </c>
      <c r="F72" s="2" t="e">
        <f>+'Balance MN %'!F72*'Balance MN %'!F$70*'Balance MN %'!F$60</f>
        <v>#VALUE!</v>
      </c>
      <c r="G72" s="62" t="e">
        <f>+'Balance MN %'!G72*'Balance MN %'!G$70*'Balance MN %'!G$60</f>
        <v>#VALUE!</v>
      </c>
    </row>
    <row r="73" spans="2:7" x14ac:dyDescent="0.3">
      <c r="B73" s="61" t="s">
        <v>45</v>
      </c>
      <c r="C73" s="2" t="e">
        <f>+'Balance MN %'!C73*'Balance MN %'!C$70*'Balance MN %'!C$60</f>
        <v>#VALUE!</v>
      </c>
      <c r="D73" s="2" t="e">
        <f>+'Balance MN %'!D73*'Balance MN %'!D$70*'Balance MN %'!D$60</f>
        <v>#VALUE!</v>
      </c>
      <c r="E73" s="2" t="e">
        <f>+'Balance MN %'!E73*'Balance MN %'!E$70*'Balance MN %'!E$60</f>
        <v>#VALUE!</v>
      </c>
      <c r="F73" s="2" t="e">
        <f>+'Balance MN %'!F73*'Balance MN %'!F$70*'Balance MN %'!F$60</f>
        <v>#VALUE!</v>
      </c>
      <c r="G73" s="62" t="e">
        <f>+'Balance MN %'!G73*'Balance MN %'!G$70*'Balance MN %'!G$60</f>
        <v>#VALUE!</v>
      </c>
    </row>
    <row r="74" spans="2:7" ht="21" x14ac:dyDescent="0.4">
      <c r="B74" s="59" t="s">
        <v>48</v>
      </c>
      <c r="C74" s="50" t="e">
        <f>+'Balance MN %'!C74*'Balance MN %'!C$60</f>
        <v>#VALUE!</v>
      </c>
      <c r="D74" s="50" t="e">
        <f>+'Balance MN %'!D74*'Balance MN %'!D$60</f>
        <v>#VALUE!</v>
      </c>
      <c r="E74" s="50" t="e">
        <f>+'Balance MN %'!E74*'Balance MN %'!E$60</f>
        <v>#VALUE!</v>
      </c>
      <c r="F74" s="50" t="e">
        <f>+'Balance MN %'!F74*'Balance MN %'!F$60</f>
        <v>#VALUE!</v>
      </c>
      <c r="G74" s="60" t="e">
        <f>+'Balance MN %'!G74*'Balance MN %'!G$60</f>
        <v>#VALUE!</v>
      </c>
    </row>
    <row r="75" spans="2:7" ht="21.6" thickBot="1" x14ac:dyDescent="0.45">
      <c r="B75" s="64" t="s">
        <v>129</v>
      </c>
      <c r="C75" s="65" t="e">
        <f>+'Balance MN %'!C75*'Balance MN %'!C$60</f>
        <v>#VALUE!</v>
      </c>
      <c r="D75" s="65" t="e">
        <f>+'Balance MN %'!D75*'Balance MN %'!D$60</f>
        <v>#VALUE!</v>
      </c>
      <c r="E75" s="65" t="e">
        <f>+'Balance MN %'!E75*'Balance MN %'!E$60</f>
        <v>#VALUE!</v>
      </c>
      <c r="F75" s="65" t="e">
        <f>+'Balance MN %'!F75*'Balance MN %'!F$60</f>
        <v>#VALUE!</v>
      </c>
      <c r="G75" s="66" t="e">
        <f>+'Balance MN %'!G75*'Balance MN %'!G$60</f>
        <v>#VALUE!</v>
      </c>
    </row>
    <row r="76" spans="2:7" ht="21" x14ac:dyDescent="0.4">
      <c r="B76" s="56" t="s">
        <v>58</v>
      </c>
      <c r="C76" s="57" t="str">
        <f>+'Balance MN %'!C76</f>
        <v>…</v>
      </c>
      <c r="D76" s="57" t="str">
        <f>+'Balance MN %'!D76</f>
        <v>…</v>
      </c>
      <c r="E76" s="57" t="str">
        <f>+'Balance MN %'!E76</f>
        <v>…</v>
      </c>
      <c r="F76" s="57" t="str">
        <f>+'Balance MN %'!F76</f>
        <v>…</v>
      </c>
      <c r="G76" s="58" t="str">
        <f>+'Balance MN %'!G76</f>
        <v>…</v>
      </c>
    </row>
    <row r="77" spans="2:7" ht="30" x14ac:dyDescent="0.4">
      <c r="B77" s="81" t="s">
        <v>59</v>
      </c>
      <c r="C77" s="50" t="e">
        <f>+'Balance MN %'!C77*'Balance MN %'!C$76</f>
        <v>#VALUE!</v>
      </c>
      <c r="D77" s="50" t="e">
        <f>+'Balance MN %'!D77*'Balance MN %'!D$76</f>
        <v>#VALUE!</v>
      </c>
      <c r="E77" s="50" t="e">
        <f>+'Balance MN %'!E77*'Balance MN %'!E$76</f>
        <v>#VALUE!</v>
      </c>
      <c r="F77" s="50" t="e">
        <f>+'Balance MN %'!F77*'Balance MN %'!F$76</f>
        <v>#VALUE!</v>
      </c>
      <c r="G77" s="60" t="e">
        <f>+'Balance MN %'!G77*'Balance MN %'!G$76</f>
        <v>#VALUE!</v>
      </c>
    </row>
    <row r="78" spans="2:7" x14ac:dyDescent="0.3">
      <c r="B78" s="61" t="s">
        <v>86</v>
      </c>
      <c r="C78" s="2" t="e">
        <f>+'Balance MN %'!C78*'Balance MN %'!C$77*'Balance MN %'!C$76</f>
        <v>#VALUE!</v>
      </c>
      <c r="D78" s="2" t="e">
        <f>+'Balance MN %'!D78*'Balance MN %'!D$77*'Balance MN %'!D$76</f>
        <v>#VALUE!</v>
      </c>
      <c r="E78" s="2" t="e">
        <f>+'Balance MN %'!E78*'Balance MN %'!E$77*'Balance MN %'!E$76</f>
        <v>#VALUE!</v>
      </c>
      <c r="F78" s="2" t="e">
        <f>+'Balance MN %'!F78*'Balance MN %'!F$77*'Balance MN %'!F$76</f>
        <v>#VALUE!</v>
      </c>
      <c r="G78" s="62" t="e">
        <f>+'Balance MN %'!G78*'Balance MN %'!G$77*'Balance MN %'!G$76</f>
        <v>#VALUE!</v>
      </c>
    </row>
    <row r="79" spans="2:7" x14ac:dyDescent="0.3">
      <c r="B79" s="61" t="s">
        <v>87</v>
      </c>
      <c r="C79" s="2" t="e">
        <f>+'Balance MN %'!C79*'Balance MN %'!C$77*'Balance MN %'!C$76</f>
        <v>#VALUE!</v>
      </c>
      <c r="D79" s="2" t="e">
        <f>+'Balance MN %'!D79*'Balance MN %'!D$77*'Balance MN %'!D$76</f>
        <v>#VALUE!</v>
      </c>
      <c r="E79" s="2" t="e">
        <f>+'Balance MN %'!E79*'Balance MN %'!E$77*'Balance MN %'!E$76</f>
        <v>#VALUE!</v>
      </c>
      <c r="F79" s="2" t="e">
        <f>+'Balance MN %'!F79*'Balance MN %'!F$77*'Balance MN %'!F$76</f>
        <v>#VALUE!</v>
      </c>
      <c r="G79" s="62" t="e">
        <f>+'Balance MN %'!G79*'Balance MN %'!G$77*'Balance MN %'!G$76</f>
        <v>#VALUE!</v>
      </c>
    </row>
    <row r="80" spans="2:7" x14ac:dyDescent="0.3">
      <c r="B80" s="61" t="s">
        <v>88</v>
      </c>
      <c r="C80" s="2" t="e">
        <f>+'Balance MN %'!C80*'Balance MN %'!C$77*'Balance MN %'!C$76</f>
        <v>#VALUE!</v>
      </c>
      <c r="D80" s="2" t="e">
        <f>+'Balance MN %'!D80*'Balance MN %'!D$77*'Balance MN %'!D$76</f>
        <v>#VALUE!</v>
      </c>
      <c r="E80" s="2" t="e">
        <f>+'Balance MN %'!E80*'Balance MN %'!E$77*'Balance MN %'!E$76</f>
        <v>#VALUE!</v>
      </c>
      <c r="F80" s="2" t="e">
        <f>+'Balance MN %'!F80*'Balance MN %'!F$77*'Balance MN %'!F$76</f>
        <v>#VALUE!</v>
      </c>
      <c r="G80" s="62" t="e">
        <f>+'Balance MN %'!G80*'Balance MN %'!G$77*'Balance MN %'!G$76</f>
        <v>#VALUE!</v>
      </c>
    </row>
    <row r="81" spans="2:7" ht="21" x14ac:dyDescent="0.4">
      <c r="B81" s="63" t="s">
        <v>188</v>
      </c>
      <c r="C81" s="50" t="e">
        <f>+'Balance MN %'!C81*'Balance MN %'!C$76</f>
        <v>#VALUE!</v>
      </c>
      <c r="D81" s="50" t="e">
        <f>+'Balance MN %'!D81*'Balance MN %'!D$76</f>
        <v>#VALUE!</v>
      </c>
      <c r="E81" s="50" t="e">
        <f>+'Balance MN %'!E81*'Balance MN %'!E$76</f>
        <v>#VALUE!</v>
      </c>
      <c r="F81" s="50" t="e">
        <f>+'Balance MN %'!F81*'Balance MN %'!F$76</f>
        <v>#VALUE!</v>
      </c>
      <c r="G81" s="60" t="e">
        <f>+'Balance MN %'!G81*'Balance MN %'!G$76</f>
        <v>#VALUE!</v>
      </c>
    </row>
    <row r="82" spans="2:7" ht="21" x14ac:dyDescent="0.4">
      <c r="B82" s="63" t="s">
        <v>189</v>
      </c>
      <c r="C82" s="50" t="e">
        <f>+'Balance MN %'!C82*'Balance MN %'!C$76</f>
        <v>#VALUE!</v>
      </c>
      <c r="D82" s="50" t="e">
        <f>+'Balance MN %'!D82*'Balance MN %'!D$76</f>
        <v>#VALUE!</v>
      </c>
      <c r="E82" s="50" t="e">
        <f>+'Balance MN %'!E82*'Balance MN %'!E$76</f>
        <v>#VALUE!</v>
      </c>
      <c r="F82" s="50" t="e">
        <f>+'Balance MN %'!F82*'Balance MN %'!F$76</f>
        <v>#VALUE!</v>
      </c>
      <c r="G82" s="60" t="e">
        <f>+'Balance MN %'!G82*'Balance MN %'!G$76</f>
        <v>#VALUE!</v>
      </c>
    </row>
    <row r="83" spans="2:7" ht="21" x14ac:dyDescent="0.4">
      <c r="B83" s="63" t="s">
        <v>61</v>
      </c>
      <c r="C83" s="50" t="e">
        <f>+'Balance MN %'!C83*'Balance MN %'!C$76</f>
        <v>#VALUE!</v>
      </c>
      <c r="D83" s="50" t="e">
        <f>+'Balance MN %'!D83*'Balance MN %'!D$76</f>
        <v>#VALUE!</v>
      </c>
      <c r="E83" s="50" t="e">
        <f>+'Balance MN %'!E83*'Balance MN %'!E$76</f>
        <v>#VALUE!</v>
      </c>
      <c r="F83" s="50" t="e">
        <f>+'Balance MN %'!F83*'Balance MN %'!F$76</f>
        <v>#VALUE!</v>
      </c>
      <c r="G83" s="60" t="e">
        <f>+'Balance MN %'!G83*'Balance MN %'!G$76</f>
        <v>#VALUE!</v>
      </c>
    </row>
    <row r="84" spans="2:7" ht="21.6" thickBot="1" x14ac:dyDescent="0.45">
      <c r="B84" s="64" t="s">
        <v>62</v>
      </c>
      <c r="C84" s="65" t="e">
        <f>+'Balance MN %'!C84*'Balance MN %'!C$76</f>
        <v>#VALUE!</v>
      </c>
      <c r="D84" s="65" t="e">
        <f>+'Balance MN %'!D84*'Balance MN %'!D$76</f>
        <v>#VALUE!</v>
      </c>
      <c r="E84" s="65" t="e">
        <f>+'Balance MN %'!E84*'Balance MN %'!E$76</f>
        <v>#VALUE!</v>
      </c>
      <c r="F84" s="65" t="e">
        <f>+'Balance MN %'!F84*'Balance MN %'!F$76</f>
        <v>#VALUE!</v>
      </c>
      <c r="G84" s="66" t="e">
        <f>+'Balance MN %'!G84*'Balance MN %'!G$76</f>
        <v>#VALUE!</v>
      </c>
    </row>
  </sheetData>
  <sheetProtection algorithmName="SHA-512" hashValue="POBOVJsT7/wBokZrnpeEZbGxMV3aW5BvfSo819Q73dJll4CuF5onO1Joq/T/+he68ofaKbcXElo+PiKSZQz6cg==" saltValue="X8txjaDB5ikjDHPK0hWQPA==" spinCount="100000" sheet="1" objects="1" scenarios="1" selectLockedCells="1"/>
  <mergeCells count="20">
    <mergeCell ref="N5:Q17"/>
    <mergeCell ref="B1:B2"/>
    <mergeCell ref="D1:G1"/>
    <mergeCell ref="H1:M2"/>
    <mergeCell ref="B3:G3"/>
    <mergeCell ref="H3:M6"/>
    <mergeCell ref="B4:G4"/>
    <mergeCell ref="B5:B6"/>
    <mergeCell ref="B61:G61"/>
    <mergeCell ref="H7:M10"/>
    <mergeCell ref="B8:G8"/>
    <mergeCell ref="H43:M45"/>
    <mergeCell ref="H11:M15"/>
    <mergeCell ref="H16:M18"/>
    <mergeCell ref="H19:M23"/>
    <mergeCell ref="H25:M27"/>
    <mergeCell ref="H28:M33"/>
    <mergeCell ref="H34:M36"/>
    <mergeCell ref="H37:M42"/>
    <mergeCell ref="H46:M50"/>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BD5E-D49D-45A1-8064-13B3FD0E201B}">
  <dimension ref="A1:N103"/>
  <sheetViews>
    <sheetView topLeftCell="B1" zoomScale="70" zoomScaleNormal="70" workbookViewId="0">
      <selection activeCell="C96" sqref="C96:G103"/>
    </sheetView>
  </sheetViews>
  <sheetFormatPr baseColWidth="10" defaultRowHeight="14.4" x14ac:dyDescent="0.3"/>
  <cols>
    <col min="1" max="1" width="1.44140625" style="6" hidden="1" customWidth="1"/>
    <col min="2" max="2" width="58.77734375" style="1" customWidth="1"/>
    <col min="3" max="7" width="15.77734375" style="1" customWidth="1"/>
    <col min="8" max="8" width="11.5546875" style="1"/>
    <col min="9" max="9" width="42.33203125" style="1" customWidth="1"/>
    <col min="10" max="16384" width="11.5546875" style="1"/>
  </cols>
  <sheetData>
    <row r="1" spans="2:14" ht="37.200000000000003" customHeight="1" x14ac:dyDescent="0.3">
      <c r="B1" s="234" t="s">
        <v>19</v>
      </c>
      <c r="C1" s="68" t="s">
        <v>6</v>
      </c>
      <c r="D1" s="236" t="s">
        <v>7</v>
      </c>
      <c r="E1" s="236"/>
      <c r="F1" s="236"/>
      <c r="G1" s="237"/>
    </row>
    <row r="2" spans="2:14" x14ac:dyDescent="0.3">
      <c r="B2" s="235"/>
      <c r="C2" s="7">
        <v>2023</v>
      </c>
      <c r="D2" s="98">
        <v>2024</v>
      </c>
      <c r="E2" s="98">
        <v>2025</v>
      </c>
      <c r="F2" s="98">
        <v>2026</v>
      </c>
      <c r="G2" s="69">
        <v>2027</v>
      </c>
    </row>
    <row r="3" spans="2:14" ht="18" x14ac:dyDescent="0.35">
      <c r="B3" s="187" t="s">
        <v>3</v>
      </c>
      <c r="C3" s="188"/>
      <c r="D3" s="188"/>
      <c r="E3" s="188"/>
      <c r="F3" s="188"/>
      <c r="G3" s="189"/>
      <c r="I3" s="179" t="s">
        <v>335</v>
      </c>
      <c r="J3" s="179"/>
      <c r="K3" s="179"/>
      <c r="L3" s="179"/>
      <c r="M3" s="179"/>
      <c r="N3" s="179"/>
    </row>
    <row r="4" spans="2:14" ht="18" x14ac:dyDescent="0.35">
      <c r="B4" s="187" t="s">
        <v>57</v>
      </c>
      <c r="C4" s="188"/>
      <c r="D4" s="188"/>
      <c r="E4" s="188"/>
      <c r="F4" s="188"/>
      <c r="G4" s="189"/>
      <c r="I4" s="179"/>
      <c r="J4" s="179"/>
      <c r="K4" s="179"/>
      <c r="L4" s="179"/>
      <c r="M4" s="179"/>
      <c r="N4" s="179"/>
    </row>
    <row r="5" spans="2:14" ht="28.8" x14ac:dyDescent="0.3">
      <c r="B5" s="190" t="s">
        <v>18</v>
      </c>
      <c r="C5" s="99" t="s">
        <v>40</v>
      </c>
      <c r="D5" s="143" t="s">
        <v>336</v>
      </c>
      <c r="E5" s="143" t="s">
        <v>336</v>
      </c>
      <c r="F5" s="143" t="s">
        <v>336</v>
      </c>
      <c r="G5" s="170" t="s">
        <v>336</v>
      </c>
      <c r="I5" s="179"/>
      <c r="J5" s="179"/>
      <c r="K5" s="179"/>
      <c r="L5" s="179"/>
      <c r="M5" s="179"/>
      <c r="N5" s="179"/>
    </row>
    <row r="6" spans="2:14" ht="28.8" x14ac:dyDescent="0.3">
      <c r="B6" s="191"/>
      <c r="C6" s="99" t="s">
        <v>199</v>
      </c>
      <c r="D6" s="127" t="e">
        <f>+('Balance ME'!D40-'Balance ME'!C40)/'Balance ME'!C40</f>
        <v>#VALUE!</v>
      </c>
      <c r="E6" s="127" t="e">
        <f>+('Balance ME'!E40-'Balance ME'!D40)/'Balance ME'!D40</f>
        <v>#VALUE!</v>
      </c>
      <c r="F6" s="127" t="e">
        <f>+('Balance ME'!F40-'Balance ME'!E40)/'Balance ME'!E40</f>
        <v>#VALUE!</v>
      </c>
      <c r="G6" s="127" t="e">
        <f>+('Balance ME'!G40-'Balance ME'!F40)/'Balance ME'!F40</f>
        <v>#VALUE!</v>
      </c>
      <c r="I6" s="179"/>
      <c r="J6" s="179"/>
      <c r="K6" s="179"/>
      <c r="L6" s="179"/>
      <c r="M6" s="179"/>
      <c r="N6" s="179"/>
    </row>
    <row r="7" spans="2:14" ht="22.8" customHeight="1" x14ac:dyDescent="0.4">
      <c r="B7" s="70" t="s">
        <v>5</v>
      </c>
      <c r="C7" s="148" t="s">
        <v>336</v>
      </c>
      <c r="D7" s="46" t="e">
        <f>+$C$7+($C$7*D5)</f>
        <v>#VALUE!</v>
      </c>
      <c r="E7" s="46" t="e">
        <f>+$D$7+($D$7*E5)</f>
        <v>#VALUE!</v>
      </c>
      <c r="F7" s="46" t="e">
        <f>+$E$7+($E$7*F5)</f>
        <v>#VALUE!</v>
      </c>
      <c r="G7" s="71" t="e">
        <f>+$F$7+($F$7*G5)</f>
        <v>#VALUE!</v>
      </c>
      <c r="I7" s="179"/>
      <c r="J7" s="179"/>
      <c r="K7" s="179"/>
      <c r="L7" s="179"/>
      <c r="M7" s="179"/>
      <c r="N7" s="179"/>
    </row>
    <row r="8" spans="2:14" ht="18" x14ac:dyDescent="0.35">
      <c r="B8" s="180" t="s">
        <v>38</v>
      </c>
      <c r="C8" s="181"/>
      <c r="D8" s="181"/>
      <c r="E8" s="181"/>
      <c r="F8" s="181"/>
      <c r="G8" s="182"/>
      <c r="I8" s="179"/>
      <c r="J8" s="179"/>
      <c r="K8" s="179"/>
      <c r="L8" s="179"/>
      <c r="M8" s="179"/>
      <c r="N8" s="179"/>
    </row>
    <row r="9" spans="2:14" ht="21" x14ac:dyDescent="0.4">
      <c r="B9" s="59" t="s">
        <v>8</v>
      </c>
      <c r="C9" s="129" t="s">
        <v>336</v>
      </c>
      <c r="D9" s="129" t="s">
        <v>336</v>
      </c>
      <c r="E9" s="129" t="s">
        <v>336</v>
      </c>
      <c r="F9" s="129" t="s">
        <v>336</v>
      </c>
      <c r="G9" s="130" t="s">
        <v>336</v>
      </c>
    </row>
    <row r="10" spans="2:14" x14ac:dyDescent="0.3">
      <c r="B10" s="61" t="s">
        <v>131</v>
      </c>
      <c r="C10" s="131" t="s">
        <v>336</v>
      </c>
      <c r="D10" s="131" t="s">
        <v>336</v>
      </c>
      <c r="E10" s="131" t="s">
        <v>336</v>
      </c>
      <c r="F10" s="131" t="s">
        <v>336</v>
      </c>
      <c r="G10" s="132" t="s">
        <v>336</v>
      </c>
      <c r="I10" s="176" t="e">
        <f>+IF(SUM(J15:N34)=10000%,"Ejercicio correctamente segmentado","Revise su ejercicio y corríjalo")</f>
        <v>#VALUE!</v>
      </c>
      <c r="J10" s="176"/>
      <c r="K10" s="176"/>
      <c r="L10" s="176"/>
      <c r="M10" s="176"/>
      <c r="N10" s="176"/>
    </row>
    <row r="11" spans="2:14" x14ac:dyDescent="0.3">
      <c r="B11" s="61" t="s">
        <v>9</v>
      </c>
      <c r="C11" s="131" t="s">
        <v>336</v>
      </c>
      <c r="D11" s="131" t="s">
        <v>336</v>
      </c>
      <c r="E11" s="131" t="s">
        <v>336</v>
      </c>
      <c r="F11" s="131" t="s">
        <v>336</v>
      </c>
      <c r="G11" s="132" t="s">
        <v>336</v>
      </c>
      <c r="I11" s="176"/>
      <c r="J11" s="176"/>
      <c r="K11" s="176"/>
      <c r="L11" s="176"/>
      <c r="M11" s="176"/>
      <c r="N11" s="176"/>
    </row>
    <row r="12" spans="2:14" x14ac:dyDescent="0.3">
      <c r="B12" s="61" t="s">
        <v>13</v>
      </c>
      <c r="C12" s="131" t="s">
        <v>336</v>
      </c>
      <c r="D12" s="131" t="s">
        <v>336</v>
      </c>
      <c r="E12" s="131" t="s">
        <v>336</v>
      </c>
      <c r="F12" s="131" t="s">
        <v>336</v>
      </c>
      <c r="G12" s="132" t="s">
        <v>336</v>
      </c>
      <c r="I12" s="177"/>
      <c r="J12" s="177"/>
      <c r="K12" s="177"/>
      <c r="L12" s="177"/>
      <c r="M12" s="177"/>
      <c r="N12" s="177"/>
    </row>
    <row r="13" spans="2:14" ht="23.4" x14ac:dyDescent="0.4">
      <c r="B13" s="59" t="s">
        <v>11</v>
      </c>
      <c r="C13" s="129" t="s">
        <v>336</v>
      </c>
      <c r="D13" s="129" t="s">
        <v>336</v>
      </c>
      <c r="E13" s="129" t="s">
        <v>336</v>
      </c>
      <c r="F13" s="129" t="s">
        <v>336</v>
      </c>
      <c r="G13" s="130" t="s">
        <v>336</v>
      </c>
      <c r="I13" s="178" t="s">
        <v>325</v>
      </c>
      <c r="J13" s="178"/>
      <c r="K13" s="178"/>
      <c r="L13" s="178"/>
      <c r="M13" s="178"/>
      <c r="N13" s="178"/>
    </row>
    <row r="14" spans="2:14" x14ac:dyDescent="0.3">
      <c r="B14" s="72" t="s">
        <v>14</v>
      </c>
      <c r="C14" s="133" t="s">
        <v>336</v>
      </c>
      <c r="D14" s="133" t="s">
        <v>336</v>
      </c>
      <c r="E14" s="133" t="s">
        <v>336</v>
      </c>
      <c r="F14" s="133" t="s">
        <v>336</v>
      </c>
      <c r="G14" s="134" t="s">
        <v>336</v>
      </c>
      <c r="I14" s="34" t="s">
        <v>93</v>
      </c>
      <c r="J14" s="34">
        <v>2023</v>
      </c>
      <c r="K14" s="35">
        <v>2024</v>
      </c>
      <c r="L14" s="35">
        <v>2025</v>
      </c>
      <c r="M14" s="35">
        <v>2026</v>
      </c>
      <c r="N14" s="35">
        <v>2027</v>
      </c>
    </row>
    <row r="15" spans="2:14" x14ac:dyDescent="0.3">
      <c r="B15" s="61" t="s">
        <v>9</v>
      </c>
      <c r="C15" s="135" t="s">
        <v>336</v>
      </c>
      <c r="D15" s="135" t="s">
        <v>336</v>
      </c>
      <c r="E15" s="135" t="s">
        <v>336</v>
      </c>
      <c r="F15" s="135" t="s">
        <v>336</v>
      </c>
      <c r="G15" s="136" t="s">
        <v>336</v>
      </c>
      <c r="I15" s="37" t="s">
        <v>326</v>
      </c>
      <c r="J15" s="126" t="e">
        <f>+C9+C13+C40+C78</f>
        <v>#VALUE!</v>
      </c>
      <c r="K15" s="126" t="e">
        <f>+D9+D13+D40+D78</f>
        <v>#VALUE!</v>
      </c>
      <c r="L15" s="126" t="e">
        <f>+E9+E13+E40+E78</f>
        <v>#VALUE!</v>
      </c>
      <c r="M15" s="126" t="e">
        <f>+F9+F13+F40+F78</f>
        <v>#VALUE!</v>
      </c>
      <c r="N15" s="126" t="e">
        <f>+G9+G13+G40+G78</f>
        <v>#VALUE!</v>
      </c>
    </row>
    <row r="16" spans="2:14" x14ac:dyDescent="0.3">
      <c r="B16" s="61" t="s">
        <v>12</v>
      </c>
      <c r="C16" s="135" t="s">
        <v>336</v>
      </c>
      <c r="D16" s="135" t="s">
        <v>336</v>
      </c>
      <c r="E16" s="135" t="s">
        <v>336</v>
      </c>
      <c r="F16" s="135" t="s">
        <v>336</v>
      </c>
      <c r="G16" s="136" t="s">
        <v>336</v>
      </c>
      <c r="I16" s="37" t="s">
        <v>327</v>
      </c>
      <c r="J16" s="126" t="e">
        <f>+C81+C85+C89+C93+C94</f>
        <v>#VALUE!</v>
      </c>
      <c r="K16" s="126" t="e">
        <f>+D81+D85+D89+D93+D94</f>
        <v>#VALUE!</v>
      </c>
      <c r="L16" s="126" t="e">
        <f>+E81+E85+E89+E93+E94</f>
        <v>#VALUE!</v>
      </c>
      <c r="M16" s="126" t="e">
        <f>+F81+F85+F89+F93+F94</f>
        <v>#VALUE!</v>
      </c>
      <c r="N16" s="126" t="e">
        <f>+G81+G85+G89+G93+G94</f>
        <v>#VALUE!</v>
      </c>
    </row>
    <row r="17" spans="2:14" x14ac:dyDescent="0.3">
      <c r="B17" s="61" t="s">
        <v>358</v>
      </c>
      <c r="C17" s="135" t="s">
        <v>336</v>
      </c>
      <c r="D17" s="135" t="s">
        <v>336</v>
      </c>
      <c r="E17" s="135" t="s">
        <v>336</v>
      </c>
      <c r="F17" s="135" t="s">
        <v>336</v>
      </c>
      <c r="G17" s="136" t="s">
        <v>336</v>
      </c>
      <c r="I17" s="37" t="s">
        <v>58</v>
      </c>
      <c r="J17" s="126" t="e">
        <f>+C96+C100+C101+C102+C103</f>
        <v>#VALUE!</v>
      </c>
      <c r="K17" s="126" t="e">
        <f>+D96+D100+D101+D102+D103</f>
        <v>#VALUE!</v>
      </c>
      <c r="L17" s="126" t="e">
        <f>+E96+E100+E101+E102+E103</f>
        <v>#VALUE!</v>
      </c>
      <c r="M17" s="126" t="e">
        <f>+F96+F100+F101+F102+F103</f>
        <v>#VALUE!</v>
      </c>
      <c r="N17" s="126" t="e">
        <f>+G96+G100+G101+G102+G103</f>
        <v>#VALUE!</v>
      </c>
    </row>
    <row r="18" spans="2:14" x14ac:dyDescent="0.3">
      <c r="B18" s="72" t="s">
        <v>15</v>
      </c>
      <c r="C18" s="133" t="s">
        <v>336</v>
      </c>
      <c r="D18" s="133" t="s">
        <v>336</v>
      </c>
      <c r="E18" s="133" t="s">
        <v>336</v>
      </c>
      <c r="F18" s="133" t="s">
        <v>336</v>
      </c>
      <c r="G18" s="134" t="s">
        <v>336</v>
      </c>
      <c r="I18" s="37" t="s">
        <v>8</v>
      </c>
      <c r="J18" s="126" t="e">
        <f>+C10+C11+C12</f>
        <v>#VALUE!</v>
      </c>
      <c r="K18" s="126" t="e">
        <f>+D10+D11+D12</f>
        <v>#VALUE!</v>
      </c>
      <c r="L18" s="126" t="e">
        <f>+E10+E11+E12</f>
        <v>#VALUE!</v>
      </c>
      <c r="M18" s="126" t="e">
        <f>+F10+F11+F12</f>
        <v>#VALUE!</v>
      </c>
      <c r="N18" s="126" t="e">
        <f>+G10+G11+G12</f>
        <v>#VALUE!</v>
      </c>
    </row>
    <row r="19" spans="2:14" x14ac:dyDescent="0.3">
      <c r="B19" s="61" t="s">
        <v>9</v>
      </c>
      <c r="C19" s="131" t="s">
        <v>336</v>
      </c>
      <c r="D19" s="131" t="s">
        <v>336</v>
      </c>
      <c r="E19" s="131" t="s">
        <v>336</v>
      </c>
      <c r="F19" s="131" t="s">
        <v>336</v>
      </c>
      <c r="G19" s="132" t="s">
        <v>336</v>
      </c>
      <c r="I19" s="37" t="s">
        <v>11</v>
      </c>
      <c r="J19" s="126" t="e">
        <f>+C14+C18+C25+C32+C39</f>
        <v>#VALUE!</v>
      </c>
      <c r="K19" s="126" t="e">
        <f>+D14+D18+D25+D32+D39</f>
        <v>#VALUE!</v>
      </c>
      <c r="L19" s="126" t="e">
        <f>+E14+E18+E25+E32+E39</f>
        <v>#VALUE!</v>
      </c>
      <c r="M19" s="126" t="e">
        <f>+F14+F18+F25+F32+F39</f>
        <v>#VALUE!</v>
      </c>
      <c r="N19" s="126" t="e">
        <f>+G14+G18+G25+G32+G39</f>
        <v>#VALUE!</v>
      </c>
    </row>
    <row r="20" spans="2:14" x14ac:dyDescent="0.3">
      <c r="B20" s="61" t="s">
        <v>12</v>
      </c>
      <c r="C20" s="131" t="s">
        <v>336</v>
      </c>
      <c r="D20" s="131" t="s">
        <v>336</v>
      </c>
      <c r="E20" s="131" t="s">
        <v>336</v>
      </c>
      <c r="F20" s="131" t="s">
        <v>336</v>
      </c>
      <c r="G20" s="132" t="s">
        <v>336</v>
      </c>
      <c r="I20" s="37" t="s">
        <v>14</v>
      </c>
      <c r="J20" s="126">
        <f>SUM(C15:C17)</f>
        <v>0</v>
      </c>
      <c r="K20" s="126">
        <f>SUM(D15:D17)</f>
        <v>0</v>
      </c>
      <c r="L20" s="126">
        <f>SUM(E15:E17)</f>
        <v>0</v>
      </c>
      <c r="M20" s="126">
        <f>SUM(F15:F17)</f>
        <v>0</v>
      </c>
      <c r="N20" s="126">
        <f>SUM(G15:G17)</f>
        <v>0</v>
      </c>
    </row>
    <row r="21" spans="2:14" x14ac:dyDescent="0.3">
      <c r="B21" s="61" t="s">
        <v>13</v>
      </c>
      <c r="C21" s="131" t="s">
        <v>336</v>
      </c>
      <c r="D21" s="131" t="s">
        <v>336</v>
      </c>
      <c r="E21" s="131" t="s">
        <v>336</v>
      </c>
      <c r="F21" s="131" t="s">
        <v>336</v>
      </c>
      <c r="G21" s="132" t="s">
        <v>336</v>
      </c>
      <c r="I21" s="37" t="s">
        <v>328</v>
      </c>
      <c r="J21" s="126">
        <f>SUM(C19:C24)</f>
        <v>0</v>
      </c>
      <c r="K21" s="126">
        <f t="shared" ref="K21:N21" si="0">SUM(D19:D24)</f>
        <v>0</v>
      </c>
      <c r="L21" s="126">
        <f t="shared" si="0"/>
        <v>0</v>
      </c>
      <c r="M21" s="126">
        <f t="shared" si="0"/>
        <v>0</v>
      </c>
      <c r="N21" s="126">
        <f t="shared" si="0"/>
        <v>0</v>
      </c>
    </row>
    <row r="22" spans="2:14" x14ac:dyDescent="0.3">
      <c r="B22" s="61" t="s">
        <v>54</v>
      </c>
      <c r="C22" s="131" t="s">
        <v>336</v>
      </c>
      <c r="D22" s="131" t="s">
        <v>336</v>
      </c>
      <c r="E22" s="131" t="s">
        <v>336</v>
      </c>
      <c r="F22" s="131" t="s">
        <v>336</v>
      </c>
      <c r="G22" s="132" t="s">
        <v>336</v>
      </c>
      <c r="I22" s="37" t="s">
        <v>329</v>
      </c>
      <c r="J22" s="126">
        <f>SUM(C26:C31)</f>
        <v>0</v>
      </c>
      <c r="K22" s="126">
        <f t="shared" ref="K22:N22" si="1">SUM(D26:D31)</f>
        <v>0</v>
      </c>
      <c r="L22" s="126">
        <f t="shared" si="1"/>
        <v>0</v>
      </c>
      <c r="M22" s="126">
        <f t="shared" si="1"/>
        <v>0</v>
      </c>
      <c r="N22" s="126">
        <f t="shared" si="1"/>
        <v>0</v>
      </c>
    </row>
    <row r="23" spans="2:14" x14ac:dyDescent="0.3">
      <c r="B23" s="61" t="s">
        <v>17</v>
      </c>
      <c r="C23" s="131" t="s">
        <v>336</v>
      </c>
      <c r="D23" s="131" t="s">
        <v>336</v>
      </c>
      <c r="E23" s="131" t="s">
        <v>336</v>
      </c>
      <c r="F23" s="131" t="s">
        <v>336</v>
      </c>
      <c r="G23" s="132" t="s">
        <v>336</v>
      </c>
      <c r="I23" s="37" t="s">
        <v>21</v>
      </c>
      <c r="J23" s="126">
        <f>SUM(C33:C38)</f>
        <v>0</v>
      </c>
      <c r="K23" s="126">
        <f t="shared" ref="K23:N23" si="2">SUM(D33:D38)</f>
        <v>0</v>
      </c>
      <c r="L23" s="126">
        <f t="shared" si="2"/>
        <v>0</v>
      </c>
      <c r="M23" s="126">
        <f t="shared" si="2"/>
        <v>0</v>
      </c>
      <c r="N23" s="126">
        <f t="shared" si="2"/>
        <v>0</v>
      </c>
    </row>
    <row r="24" spans="2:14" x14ac:dyDescent="0.3">
      <c r="B24" s="61" t="s">
        <v>92</v>
      </c>
      <c r="C24" s="131" t="s">
        <v>336</v>
      </c>
      <c r="D24" s="131" t="s">
        <v>336</v>
      </c>
      <c r="E24" s="131" t="s">
        <v>336</v>
      </c>
      <c r="F24" s="131" t="s">
        <v>336</v>
      </c>
      <c r="G24" s="132" t="s">
        <v>336</v>
      </c>
      <c r="I24" s="37" t="s">
        <v>20</v>
      </c>
      <c r="J24" s="126" t="e">
        <f>+C41+C66</f>
        <v>#VALUE!</v>
      </c>
      <c r="K24" s="126" t="e">
        <f>+D41+D66</f>
        <v>#VALUE!</v>
      </c>
      <c r="L24" s="126" t="e">
        <f>+E41+E66</f>
        <v>#VALUE!</v>
      </c>
      <c r="M24" s="126" t="e">
        <f>+F41+F66</f>
        <v>#VALUE!</v>
      </c>
      <c r="N24" s="126" t="e">
        <f>+G41+G66</f>
        <v>#VALUE!</v>
      </c>
    </row>
    <row r="25" spans="2:14" x14ac:dyDescent="0.3">
      <c r="B25" s="72" t="s">
        <v>16</v>
      </c>
      <c r="C25" s="133" t="s">
        <v>336</v>
      </c>
      <c r="D25" s="133" t="s">
        <v>336</v>
      </c>
      <c r="E25" s="133" t="s">
        <v>336</v>
      </c>
      <c r="F25" s="133" t="s">
        <v>336</v>
      </c>
      <c r="G25" s="134" t="s">
        <v>336</v>
      </c>
      <c r="I25" s="37" t="s">
        <v>330</v>
      </c>
      <c r="J25" s="126" t="e">
        <f>+C42+C54</f>
        <v>#VALUE!</v>
      </c>
      <c r="K25" s="126" t="e">
        <f>+D42+D54</f>
        <v>#VALUE!</v>
      </c>
      <c r="L25" s="126" t="e">
        <f>+E42+E54</f>
        <v>#VALUE!</v>
      </c>
      <c r="M25" s="126" t="e">
        <f>+F42+F54</f>
        <v>#VALUE!</v>
      </c>
      <c r="N25" s="126" t="e">
        <f>+G42+G54</f>
        <v>#VALUE!</v>
      </c>
    </row>
    <row r="26" spans="2:14" ht="14.4" customHeight="1" x14ac:dyDescent="0.3">
      <c r="B26" s="61" t="s">
        <v>9</v>
      </c>
      <c r="C26" s="131" t="s">
        <v>336</v>
      </c>
      <c r="D26" s="131" t="s">
        <v>336</v>
      </c>
      <c r="E26" s="131" t="s">
        <v>336</v>
      </c>
      <c r="F26" s="131" t="s">
        <v>336</v>
      </c>
      <c r="G26" s="132" t="s">
        <v>336</v>
      </c>
      <c r="I26" s="37" t="s">
        <v>338</v>
      </c>
      <c r="J26" s="126">
        <f>+SUM(C43:C53)</f>
        <v>0</v>
      </c>
      <c r="K26" s="126">
        <f>+SUM(D43:D53)</f>
        <v>0</v>
      </c>
      <c r="L26" s="126">
        <f>+SUM(E43:E53)</f>
        <v>0</v>
      </c>
      <c r="M26" s="126">
        <f>+SUM(F43:F53)</f>
        <v>0</v>
      </c>
      <c r="N26" s="126">
        <f>+SUM(G43:G53)</f>
        <v>0</v>
      </c>
    </row>
    <row r="27" spans="2:14" x14ac:dyDescent="0.3">
      <c r="B27" s="61" t="s">
        <v>12</v>
      </c>
      <c r="C27" s="131" t="s">
        <v>336</v>
      </c>
      <c r="D27" s="131" t="s">
        <v>336</v>
      </c>
      <c r="E27" s="131" t="s">
        <v>336</v>
      </c>
      <c r="F27" s="131" t="s">
        <v>336</v>
      </c>
      <c r="G27" s="132" t="s">
        <v>336</v>
      </c>
      <c r="I27" s="37" t="s">
        <v>339</v>
      </c>
      <c r="J27" s="126">
        <f>+SUM(C55:C65)</f>
        <v>0</v>
      </c>
      <c r="K27" s="126">
        <f>+SUM(D55:D65)</f>
        <v>0</v>
      </c>
      <c r="L27" s="126">
        <f>+SUM(E55:E65)</f>
        <v>0</v>
      </c>
      <c r="M27" s="126">
        <f>+SUM(F55:F65)</f>
        <v>0</v>
      </c>
      <c r="N27" s="126">
        <f>+SUM(G55:G65)</f>
        <v>0</v>
      </c>
    </row>
    <row r="28" spans="2:14" x14ac:dyDescent="0.3">
      <c r="B28" s="61" t="s">
        <v>13</v>
      </c>
      <c r="C28" s="131" t="s">
        <v>336</v>
      </c>
      <c r="D28" s="131" t="s">
        <v>336</v>
      </c>
      <c r="E28" s="131" t="s">
        <v>336</v>
      </c>
      <c r="F28" s="131" t="s">
        <v>336</v>
      </c>
      <c r="G28" s="132" t="s">
        <v>336</v>
      </c>
      <c r="I28" s="37" t="s">
        <v>331</v>
      </c>
      <c r="J28" s="126" t="e">
        <f>+C67+C73</f>
        <v>#VALUE!</v>
      </c>
      <c r="K28" s="126" t="e">
        <f>+D67+D73</f>
        <v>#VALUE!</v>
      </c>
      <c r="L28" s="126" t="e">
        <f>+E67+E73</f>
        <v>#VALUE!</v>
      </c>
      <c r="M28" s="126" t="e">
        <f>+F67+F73</f>
        <v>#VALUE!</v>
      </c>
      <c r="N28" s="126" t="e">
        <f>+G67+G73</f>
        <v>#VALUE!</v>
      </c>
    </row>
    <row r="29" spans="2:14" x14ac:dyDescent="0.3">
      <c r="B29" s="61" t="s">
        <v>54</v>
      </c>
      <c r="C29" s="131" t="s">
        <v>336</v>
      </c>
      <c r="D29" s="131" t="s">
        <v>336</v>
      </c>
      <c r="E29" s="131" t="s">
        <v>336</v>
      </c>
      <c r="F29" s="131" t="s">
        <v>336</v>
      </c>
      <c r="G29" s="132" t="s">
        <v>336</v>
      </c>
      <c r="I29" s="37" t="s">
        <v>340</v>
      </c>
      <c r="J29" s="126">
        <f>+SUM(C68:C72)</f>
        <v>0</v>
      </c>
      <c r="K29" s="126">
        <f>+SUM(D68:D72)</f>
        <v>0</v>
      </c>
      <c r="L29" s="126">
        <f>+SUM(E68:E72)</f>
        <v>0</v>
      </c>
      <c r="M29" s="126">
        <f>+SUM(F68:F72)</f>
        <v>0</v>
      </c>
      <c r="N29" s="126">
        <f>+SUM(G68:G72)</f>
        <v>0</v>
      </c>
    </row>
    <row r="30" spans="2:14" x14ac:dyDescent="0.3">
      <c r="B30" s="61" t="s">
        <v>17</v>
      </c>
      <c r="C30" s="131" t="s">
        <v>336</v>
      </c>
      <c r="D30" s="131" t="s">
        <v>336</v>
      </c>
      <c r="E30" s="131" t="s">
        <v>336</v>
      </c>
      <c r="F30" s="131" t="s">
        <v>336</v>
      </c>
      <c r="G30" s="132" t="s">
        <v>336</v>
      </c>
      <c r="I30" s="37" t="s">
        <v>341</v>
      </c>
      <c r="J30" s="126">
        <f>+SUM(C74:C77)</f>
        <v>0</v>
      </c>
      <c r="K30" s="126">
        <f>+SUM(D74:D77)</f>
        <v>0</v>
      </c>
      <c r="L30" s="126">
        <f>+SUM(E74:E77)</f>
        <v>0</v>
      </c>
      <c r="M30" s="126">
        <f>+SUM(F74:F77)</f>
        <v>0</v>
      </c>
      <c r="N30" s="126">
        <f>+SUM(G74:G77)</f>
        <v>0</v>
      </c>
    </row>
    <row r="31" spans="2:14" x14ac:dyDescent="0.3">
      <c r="B31" s="61" t="s">
        <v>92</v>
      </c>
      <c r="C31" s="131" t="s">
        <v>336</v>
      </c>
      <c r="D31" s="131" t="s">
        <v>336</v>
      </c>
      <c r="E31" s="131" t="s">
        <v>336</v>
      </c>
      <c r="F31" s="131" t="s">
        <v>336</v>
      </c>
      <c r="G31" s="132" t="s">
        <v>336</v>
      </c>
      <c r="I31" s="37" t="s">
        <v>332</v>
      </c>
      <c r="J31" s="126">
        <f>+SUM(C82:C84)</f>
        <v>0</v>
      </c>
      <c r="K31" s="126">
        <f>+SUM(D82:D84)</f>
        <v>0</v>
      </c>
      <c r="L31" s="126">
        <f>+SUM(E82:E84)</f>
        <v>0</v>
      </c>
      <c r="M31" s="126">
        <f>+SUM(F82:F84)</f>
        <v>0</v>
      </c>
      <c r="N31" s="126">
        <f>+SUM(G82:G84)</f>
        <v>0</v>
      </c>
    </row>
    <row r="32" spans="2:14" x14ac:dyDescent="0.3">
      <c r="B32" s="72" t="s">
        <v>21</v>
      </c>
      <c r="C32" s="133" t="s">
        <v>336</v>
      </c>
      <c r="D32" s="133" t="s">
        <v>336</v>
      </c>
      <c r="E32" s="133" t="s">
        <v>336</v>
      </c>
      <c r="F32" s="133" t="s">
        <v>336</v>
      </c>
      <c r="G32" s="134" t="s">
        <v>336</v>
      </c>
      <c r="I32" s="37" t="s">
        <v>125</v>
      </c>
      <c r="J32" s="126">
        <f>+SUM(C86:C88)</f>
        <v>0</v>
      </c>
      <c r="K32" s="126">
        <f>+SUM(D86:D88)</f>
        <v>0</v>
      </c>
      <c r="L32" s="126">
        <f>+SUM(E86:E88)</f>
        <v>0</v>
      </c>
      <c r="M32" s="126">
        <f>+SUM(F86:F88)</f>
        <v>0</v>
      </c>
      <c r="N32" s="126">
        <f>+SUM(G86:G88)</f>
        <v>0</v>
      </c>
    </row>
    <row r="33" spans="2:14" x14ac:dyDescent="0.3">
      <c r="B33" s="61" t="s">
        <v>9</v>
      </c>
      <c r="C33" s="131" t="s">
        <v>336</v>
      </c>
      <c r="D33" s="131" t="s">
        <v>336</v>
      </c>
      <c r="E33" s="131" t="s">
        <v>336</v>
      </c>
      <c r="F33" s="131" t="s">
        <v>336</v>
      </c>
      <c r="G33" s="132" t="s">
        <v>336</v>
      </c>
      <c r="I33" s="37" t="s">
        <v>333</v>
      </c>
      <c r="J33" s="126">
        <f>+SUM(C90:C92)</f>
        <v>0</v>
      </c>
      <c r="K33" s="126">
        <f>+SUM(D90:D92)</f>
        <v>0</v>
      </c>
      <c r="L33" s="126">
        <f>+SUM(E90:E92)</f>
        <v>0</v>
      </c>
      <c r="M33" s="126">
        <f>+SUM(F90:F92)</f>
        <v>0</v>
      </c>
      <c r="N33" s="126">
        <f>+SUM(G90:G92)</f>
        <v>0</v>
      </c>
    </row>
    <row r="34" spans="2:14" x14ac:dyDescent="0.3">
      <c r="B34" s="61" t="s">
        <v>12</v>
      </c>
      <c r="C34" s="131" t="s">
        <v>336</v>
      </c>
      <c r="D34" s="131" t="s">
        <v>336</v>
      </c>
      <c r="E34" s="131" t="s">
        <v>336</v>
      </c>
      <c r="F34" s="131" t="s">
        <v>336</v>
      </c>
      <c r="G34" s="132" t="s">
        <v>336</v>
      </c>
      <c r="I34" s="37" t="s">
        <v>334</v>
      </c>
      <c r="J34" s="126">
        <f>+SUM(C97:C99)</f>
        <v>0</v>
      </c>
      <c r="K34" s="126">
        <f>+SUM(D97:D99)</f>
        <v>0</v>
      </c>
      <c r="L34" s="126">
        <f>+SUM(E97:E99)</f>
        <v>0</v>
      </c>
      <c r="M34" s="126">
        <f>+SUM(F97:F99)</f>
        <v>0</v>
      </c>
      <c r="N34" s="126">
        <f>+SUM(G97:G99)</f>
        <v>0</v>
      </c>
    </row>
    <row r="35" spans="2:14" x14ac:dyDescent="0.3">
      <c r="B35" s="61" t="s">
        <v>13</v>
      </c>
      <c r="C35" s="131" t="s">
        <v>336</v>
      </c>
      <c r="D35" s="131" t="s">
        <v>336</v>
      </c>
      <c r="E35" s="131" t="s">
        <v>336</v>
      </c>
      <c r="F35" s="131" t="s">
        <v>336</v>
      </c>
      <c r="G35" s="132" t="s">
        <v>336</v>
      </c>
    </row>
    <row r="36" spans="2:14" x14ac:dyDescent="0.3">
      <c r="B36" s="61" t="s">
        <v>54</v>
      </c>
      <c r="C36" s="131" t="s">
        <v>336</v>
      </c>
      <c r="D36" s="131" t="s">
        <v>336</v>
      </c>
      <c r="E36" s="131" t="s">
        <v>336</v>
      </c>
      <c r="F36" s="131" t="s">
        <v>336</v>
      </c>
      <c r="G36" s="132" t="s">
        <v>336</v>
      </c>
    </row>
    <row r="37" spans="2:14" x14ac:dyDescent="0.3">
      <c r="B37" s="61" t="s">
        <v>17</v>
      </c>
      <c r="C37" s="131" t="s">
        <v>336</v>
      </c>
      <c r="D37" s="131" t="s">
        <v>336</v>
      </c>
      <c r="E37" s="131" t="s">
        <v>336</v>
      </c>
      <c r="F37" s="131" t="s">
        <v>336</v>
      </c>
      <c r="G37" s="132" t="s">
        <v>336</v>
      </c>
    </row>
    <row r="38" spans="2:14" x14ac:dyDescent="0.3">
      <c r="B38" s="61" t="s">
        <v>92</v>
      </c>
      <c r="C38" s="131" t="s">
        <v>336</v>
      </c>
      <c r="D38" s="131" t="s">
        <v>336</v>
      </c>
      <c r="E38" s="131" t="s">
        <v>336</v>
      </c>
      <c r="F38" s="131" t="s">
        <v>336</v>
      </c>
      <c r="G38" s="132" t="s">
        <v>336</v>
      </c>
    </row>
    <row r="39" spans="2:14" x14ac:dyDescent="0.3">
      <c r="B39" s="72" t="s">
        <v>10</v>
      </c>
      <c r="C39" s="133" t="s">
        <v>336</v>
      </c>
      <c r="D39" s="133" t="s">
        <v>336</v>
      </c>
      <c r="E39" s="133" t="s">
        <v>336</v>
      </c>
      <c r="F39" s="133" t="s">
        <v>336</v>
      </c>
      <c r="G39" s="134" t="s">
        <v>336</v>
      </c>
    </row>
    <row r="40" spans="2:14" ht="21" x14ac:dyDescent="0.4">
      <c r="B40" s="59" t="s">
        <v>20</v>
      </c>
      <c r="C40" s="129" t="s">
        <v>336</v>
      </c>
      <c r="D40" s="129" t="s">
        <v>336</v>
      </c>
      <c r="E40" s="129" t="s">
        <v>336</v>
      </c>
      <c r="F40" s="129" t="s">
        <v>336</v>
      </c>
      <c r="G40" s="130" t="s">
        <v>336</v>
      </c>
    </row>
    <row r="41" spans="2:14" x14ac:dyDescent="0.3">
      <c r="B41" s="72" t="s">
        <v>22</v>
      </c>
      <c r="C41" s="133" t="s">
        <v>336</v>
      </c>
      <c r="D41" s="133" t="s">
        <v>336</v>
      </c>
      <c r="E41" s="133" t="s">
        <v>336</v>
      </c>
      <c r="F41" s="133" t="s">
        <v>336</v>
      </c>
      <c r="G41" s="134" t="s">
        <v>336</v>
      </c>
    </row>
    <row r="42" spans="2:14" x14ac:dyDescent="0.3">
      <c r="B42" s="72" t="s">
        <v>55</v>
      </c>
      <c r="C42" s="133" t="s">
        <v>336</v>
      </c>
      <c r="D42" s="133" t="s">
        <v>336</v>
      </c>
      <c r="E42" s="133" t="s">
        <v>336</v>
      </c>
      <c r="F42" s="133" t="s">
        <v>336</v>
      </c>
      <c r="G42" s="134" t="s">
        <v>336</v>
      </c>
    </row>
    <row r="43" spans="2:14" x14ac:dyDescent="0.3">
      <c r="B43" s="77" t="s">
        <v>23</v>
      </c>
      <c r="C43" s="135" t="s">
        <v>336</v>
      </c>
      <c r="D43" s="135" t="s">
        <v>336</v>
      </c>
      <c r="E43" s="135" t="s">
        <v>336</v>
      </c>
      <c r="F43" s="135" t="s">
        <v>336</v>
      </c>
      <c r="G43" s="136" t="s">
        <v>336</v>
      </c>
    </row>
    <row r="44" spans="2:14" x14ac:dyDescent="0.3">
      <c r="B44" s="77" t="s">
        <v>24</v>
      </c>
      <c r="C44" s="135" t="s">
        <v>336</v>
      </c>
      <c r="D44" s="135" t="s">
        <v>336</v>
      </c>
      <c r="E44" s="135" t="s">
        <v>336</v>
      </c>
      <c r="F44" s="135" t="s">
        <v>336</v>
      </c>
      <c r="G44" s="136" t="s">
        <v>336</v>
      </c>
    </row>
    <row r="45" spans="2:14" x14ac:dyDescent="0.3">
      <c r="B45" s="77" t="s">
        <v>25</v>
      </c>
      <c r="C45" s="135" t="s">
        <v>336</v>
      </c>
      <c r="D45" s="135" t="s">
        <v>336</v>
      </c>
      <c r="E45" s="135" t="s">
        <v>336</v>
      </c>
      <c r="F45" s="135" t="s">
        <v>336</v>
      </c>
      <c r="G45" s="136" t="s">
        <v>336</v>
      </c>
    </row>
    <row r="46" spans="2:14" x14ac:dyDescent="0.3">
      <c r="B46" s="77" t="s">
        <v>26</v>
      </c>
      <c r="C46" s="135" t="s">
        <v>336</v>
      </c>
      <c r="D46" s="135" t="s">
        <v>336</v>
      </c>
      <c r="E46" s="135" t="s">
        <v>336</v>
      </c>
      <c r="F46" s="135" t="s">
        <v>336</v>
      </c>
      <c r="G46" s="136" t="s">
        <v>336</v>
      </c>
    </row>
    <row r="47" spans="2:14" x14ac:dyDescent="0.3">
      <c r="B47" s="67" t="s">
        <v>27</v>
      </c>
      <c r="C47" s="135" t="s">
        <v>336</v>
      </c>
      <c r="D47" s="135" t="s">
        <v>336</v>
      </c>
      <c r="E47" s="135" t="s">
        <v>336</v>
      </c>
      <c r="F47" s="135" t="s">
        <v>336</v>
      </c>
      <c r="G47" s="136" t="s">
        <v>336</v>
      </c>
    </row>
    <row r="48" spans="2:14" x14ac:dyDescent="0.3">
      <c r="B48" s="67" t="s">
        <v>28</v>
      </c>
      <c r="C48" s="135" t="s">
        <v>336</v>
      </c>
      <c r="D48" s="135" t="s">
        <v>336</v>
      </c>
      <c r="E48" s="135" t="s">
        <v>336</v>
      </c>
      <c r="F48" s="135" t="s">
        <v>336</v>
      </c>
      <c r="G48" s="136" t="s">
        <v>336</v>
      </c>
    </row>
    <row r="49" spans="2:7" x14ac:dyDescent="0.3">
      <c r="B49" s="67" t="s">
        <v>29</v>
      </c>
      <c r="C49" s="135" t="s">
        <v>336</v>
      </c>
      <c r="D49" s="135" t="s">
        <v>336</v>
      </c>
      <c r="E49" s="135" t="s">
        <v>336</v>
      </c>
      <c r="F49" s="135" t="s">
        <v>336</v>
      </c>
      <c r="G49" s="136" t="s">
        <v>336</v>
      </c>
    </row>
    <row r="50" spans="2:7" x14ac:dyDescent="0.3">
      <c r="B50" s="67" t="s">
        <v>30</v>
      </c>
      <c r="C50" s="135" t="s">
        <v>336</v>
      </c>
      <c r="D50" s="135" t="s">
        <v>336</v>
      </c>
      <c r="E50" s="135" t="s">
        <v>336</v>
      </c>
      <c r="F50" s="135" t="s">
        <v>336</v>
      </c>
      <c r="G50" s="136" t="s">
        <v>336</v>
      </c>
    </row>
    <row r="51" spans="2:7" x14ac:dyDescent="0.3">
      <c r="B51" s="67" t="s">
        <v>31</v>
      </c>
      <c r="C51" s="135" t="s">
        <v>336</v>
      </c>
      <c r="D51" s="135" t="s">
        <v>336</v>
      </c>
      <c r="E51" s="135" t="s">
        <v>336</v>
      </c>
      <c r="F51" s="135" t="s">
        <v>336</v>
      </c>
      <c r="G51" s="136" t="s">
        <v>336</v>
      </c>
    </row>
    <row r="52" spans="2:7" x14ac:dyDescent="0.3">
      <c r="B52" s="67" t="s">
        <v>32</v>
      </c>
      <c r="C52" s="135" t="s">
        <v>336</v>
      </c>
      <c r="D52" s="135" t="s">
        <v>336</v>
      </c>
      <c r="E52" s="135" t="s">
        <v>336</v>
      </c>
      <c r="F52" s="135" t="s">
        <v>336</v>
      </c>
      <c r="G52" s="136" t="s">
        <v>336</v>
      </c>
    </row>
    <row r="53" spans="2:7" x14ac:dyDescent="0.3">
      <c r="B53" s="67" t="s">
        <v>10</v>
      </c>
      <c r="C53" s="135" t="s">
        <v>336</v>
      </c>
      <c r="D53" s="135" t="s">
        <v>336</v>
      </c>
      <c r="E53" s="135" t="s">
        <v>336</v>
      </c>
      <c r="F53" s="135" t="s">
        <v>336</v>
      </c>
      <c r="G53" s="136" t="s">
        <v>336</v>
      </c>
    </row>
    <row r="54" spans="2:7" x14ac:dyDescent="0.3">
      <c r="B54" s="72" t="s">
        <v>56</v>
      </c>
      <c r="C54" s="133" t="s">
        <v>336</v>
      </c>
      <c r="D54" s="133" t="s">
        <v>336</v>
      </c>
      <c r="E54" s="133" t="s">
        <v>336</v>
      </c>
      <c r="F54" s="133" t="s">
        <v>336</v>
      </c>
      <c r="G54" s="134" t="s">
        <v>336</v>
      </c>
    </row>
    <row r="55" spans="2:7" x14ac:dyDescent="0.3">
      <c r="B55" s="77" t="s">
        <v>23</v>
      </c>
      <c r="C55" s="135" t="s">
        <v>336</v>
      </c>
      <c r="D55" s="135" t="s">
        <v>336</v>
      </c>
      <c r="E55" s="135" t="s">
        <v>336</v>
      </c>
      <c r="F55" s="135" t="s">
        <v>336</v>
      </c>
      <c r="G55" s="136" t="s">
        <v>336</v>
      </c>
    </row>
    <row r="56" spans="2:7" x14ac:dyDescent="0.3">
      <c r="B56" s="77" t="s">
        <v>24</v>
      </c>
      <c r="C56" s="135" t="s">
        <v>336</v>
      </c>
      <c r="D56" s="135" t="s">
        <v>336</v>
      </c>
      <c r="E56" s="135" t="s">
        <v>336</v>
      </c>
      <c r="F56" s="135" t="s">
        <v>336</v>
      </c>
      <c r="G56" s="136" t="s">
        <v>336</v>
      </c>
    </row>
    <row r="57" spans="2:7" x14ac:dyDescent="0.3">
      <c r="B57" s="77" t="s">
        <v>25</v>
      </c>
      <c r="C57" s="135" t="s">
        <v>336</v>
      </c>
      <c r="D57" s="135" t="s">
        <v>336</v>
      </c>
      <c r="E57" s="135" t="s">
        <v>336</v>
      </c>
      <c r="F57" s="135" t="s">
        <v>336</v>
      </c>
      <c r="G57" s="136" t="s">
        <v>336</v>
      </c>
    </row>
    <row r="58" spans="2:7" x14ac:dyDescent="0.3">
      <c r="B58" s="77" t="s">
        <v>26</v>
      </c>
      <c r="C58" s="135" t="s">
        <v>336</v>
      </c>
      <c r="D58" s="135" t="s">
        <v>336</v>
      </c>
      <c r="E58" s="135" t="s">
        <v>336</v>
      </c>
      <c r="F58" s="135" t="s">
        <v>336</v>
      </c>
      <c r="G58" s="136" t="s">
        <v>336</v>
      </c>
    </row>
    <row r="59" spans="2:7" x14ac:dyDescent="0.3">
      <c r="B59" s="67" t="s">
        <v>27</v>
      </c>
      <c r="C59" s="135" t="s">
        <v>336</v>
      </c>
      <c r="D59" s="135" t="s">
        <v>336</v>
      </c>
      <c r="E59" s="135" t="s">
        <v>336</v>
      </c>
      <c r="F59" s="135" t="s">
        <v>336</v>
      </c>
      <c r="G59" s="136" t="s">
        <v>336</v>
      </c>
    </row>
    <row r="60" spans="2:7" x14ac:dyDescent="0.3">
      <c r="B60" s="67" t="s">
        <v>28</v>
      </c>
      <c r="C60" s="135" t="s">
        <v>336</v>
      </c>
      <c r="D60" s="135" t="s">
        <v>336</v>
      </c>
      <c r="E60" s="135" t="s">
        <v>336</v>
      </c>
      <c r="F60" s="135" t="s">
        <v>336</v>
      </c>
      <c r="G60" s="136" t="s">
        <v>336</v>
      </c>
    </row>
    <row r="61" spans="2:7" x14ac:dyDescent="0.3">
      <c r="B61" s="67" t="s">
        <v>29</v>
      </c>
      <c r="C61" s="135" t="s">
        <v>336</v>
      </c>
      <c r="D61" s="135" t="s">
        <v>336</v>
      </c>
      <c r="E61" s="135" t="s">
        <v>336</v>
      </c>
      <c r="F61" s="135" t="s">
        <v>336</v>
      </c>
      <c r="G61" s="136" t="s">
        <v>336</v>
      </c>
    </row>
    <row r="62" spans="2:7" x14ac:dyDescent="0.3">
      <c r="B62" s="67" t="s">
        <v>30</v>
      </c>
      <c r="C62" s="135" t="s">
        <v>336</v>
      </c>
      <c r="D62" s="135" t="s">
        <v>336</v>
      </c>
      <c r="E62" s="135" t="s">
        <v>336</v>
      </c>
      <c r="F62" s="135" t="s">
        <v>336</v>
      </c>
      <c r="G62" s="136" t="s">
        <v>336</v>
      </c>
    </row>
    <row r="63" spans="2:7" x14ac:dyDescent="0.3">
      <c r="B63" s="67" t="s">
        <v>31</v>
      </c>
      <c r="C63" s="135" t="s">
        <v>336</v>
      </c>
      <c r="D63" s="135" t="s">
        <v>336</v>
      </c>
      <c r="E63" s="135" t="s">
        <v>336</v>
      </c>
      <c r="F63" s="135" t="s">
        <v>336</v>
      </c>
      <c r="G63" s="136" t="s">
        <v>336</v>
      </c>
    </row>
    <row r="64" spans="2:7" x14ac:dyDescent="0.3">
      <c r="B64" s="67" t="s">
        <v>32</v>
      </c>
      <c r="C64" s="135" t="s">
        <v>336</v>
      </c>
      <c r="D64" s="135" t="s">
        <v>336</v>
      </c>
      <c r="E64" s="135" t="s">
        <v>336</v>
      </c>
      <c r="F64" s="135" t="s">
        <v>336</v>
      </c>
      <c r="G64" s="136" t="s">
        <v>336</v>
      </c>
    </row>
    <row r="65" spans="2:7" x14ac:dyDescent="0.3">
      <c r="B65" s="67" t="s">
        <v>10</v>
      </c>
      <c r="C65" s="135" t="s">
        <v>336</v>
      </c>
      <c r="D65" s="135" t="s">
        <v>336</v>
      </c>
      <c r="E65" s="135" t="s">
        <v>336</v>
      </c>
      <c r="F65" s="135" t="s">
        <v>336</v>
      </c>
      <c r="G65" s="136" t="s">
        <v>336</v>
      </c>
    </row>
    <row r="66" spans="2:7" x14ac:dyDescent="0.3">
      <c r="B66" s="72" t="s">
        <v>33</v>
      </c>
      <c r="C66" s="133" t="s">
        <v>336</v>
      </c>
      <c r="D66" s="133" t="s">
        <v>336</v>
      </c>
      <c r="E66" s="133" t="s">
        <v>336</v>
      </c>
      <c r="F66" s="133" t="s">
        <v>336</v>
      </c>
      <c r="G66" s="134" t="s">
        <v>336</v>
      </c>
    </row>
    <row r="67" spans="2:7" x14ac:dyDescent="0.3">
      <c r="B67" s="72" t="s">
        <v>55</v>
      </c>
      <c r="C67" s="133" t="s">
        <v>336</v>
      </c>
      <c r="D67" s="133" t="s">
        <v>336</v>
      </c>
      <c r="E67" s="133" t="s">
        <v>336</v>
      </c>
      <c r="F67" s="133" t="s">
        <v>336</v>
      </c>
      <c r="G67" s="134" t="s">
        <v>336</v>
      </c>
    </row>
    <row r="68" spans="2:7" x14ac:dyDescent="0.3">
      <c r="B68" s="67" t="s">
        <v>13</v>
      </c>
      <c r="C68" s="135" t="s">
        <v>336</v>
      </c>
      <c r="D68" s="135" t="s">
        <v>336</v>
      </c>
      <c r="E68" s="135" t="s">
        <v>336</v>
      </c>
      <c r="F68" s="135" t="s">
        <v>336</v>
      </c>
      <c r="G68" s="136" t="s">
        <v>336</v>
      </c>
    </row>
    <row r="69" spans="2:7" x14ac:dyDescent="0.3">
      <c r="B69" s="67" t="s">
        <v>34</v>
      </c>
      <c r="C69" s="135" t="s">
        <v>336</v>
      </c>
      <c r="D69" s="135" t="s">
        <v>336</v>
      </c>
      <c r="E69" s="135" t="s">
        <v>336</v>
      </c>
      <c r="F69" s="135" t="s">
        <v>336</v>
      </c>
      <c r="G69" s="136" t="s">
        <v>336</v>
      </c>
    </row>
    <row r="70" spans="2:7" x14ac:dyDescent="0.3">
      <c r="B70" s="67" t="s">
        <v>35</v>
      </c>
      <c r="C70" s="135" t="s">
        <v>336</v>
      </c>
      <c r="D70" s="135" t="s">
        <v>336</v>
      </c>
      <c r="E70" s="135" t="s">
        <v>336</v>
      </c>
      <c r="F70" s="135" t="s">
        <v>336</v>
      </c>
      <c r="G70" s="136" t="s">
        <v>336</v>
      </c>
    </row>
    <row r="71" spans="2:7" x14ac:dyDescent="0.3">
      <c r="B71" s="67" t="s">
        <v>36</v>
      </c>
      <c r="C71" s="135" t="s">
        <v>336</v>
      </c>
      <c r="D71" s="135" t="s">
        <v>336</v>
      </c>
      <c r="E71" s="135" t="s">
        <v>336</v>
      </c>
      <c r="F71" s="135" t="s">
        <v>336</v>
      </c>
      <c r="G71" s="136" t="s">
        <v>336</v>
      </c>
    </row>
    <row r="72" spans="2:7" x14ac:dyDescent="0.3">
      <c r="B72" s="67" t="s">
        <v>10</v>
      </c>
      <c r="C72" s="135" t="s">
        <v>336</v>
      </c>
      <c r="D72" s="135" t="s">
        <v>336</v>
      </c>
      <c r="E72" s="135" t="s">
        <v>336</v>
      </c>
      <c r="F72" s="135" t="s">
        <v>336</v>
      </c>
      <c r="G72" s="136" t="s">
        <v>336</v>
      </c>
    </row>
    <row r="73" spans="2:7" x14ac:dyDescent="0.3">
      <c r="B73" s="72" t="s">
        <v>56</v>
      </c>
      <c r="C73" s="133" t="s">
        <v>336</v>
      </c>
      <c r="D73" s="133" t="s">
        <v>336</v>
      </c>
      <c r="E73" s="133" t="s">
        <v>336</v>
      </c>
      <c r="F73" s="133" t="s">
        <v>336</v>
      </c>
      <c r="G73" s="134" t="s">
        <v>336</v>
      </c>
    </row>
    <row r="74" spans="2:7" x14ac:dyDescent="0.3">
      <c r="B74" s="67" t="s">
        <v>34</v>
      </c>
      <c r="C74" s="135" t="s">
        <v>336</v>
      </c>
      <c r="D74" s="135" t="s">
        <v>336</v>
      </c>
      <c r="E74" s="135" t="s">
        <v>336</v>
      </c>
      <c r="F74" s="135" t="s">
        <v>336</v>
      </c>
      <c r="G74" s="136" t="s">
        <v>336</v>
      </c>
    </row>
    <row r="75" spans="2:7" x14ac:dyDescent="0.3">
      <c r="B75" s="67" t="s">
        <v>35</v>
      </c>
      <c r="C75" s="135" t="s">
        <v>336</v>
      </c>
      <c r="D75" s="135" t="s">
        <v>336</v>
      </c>
      <c r="E75" s="135" t="s">
        <v>336</v>
      </c>
      <c r="F75" s="135" t="s">
        <v>336</v>
      </c>
      <c r="G75" s="136" t="s">
        <v>336</v>
      </c>
    </row>
    <row r="76" spans="2:7" x14ac:dyDescent="0.3">
      <c r="B76" s="67" t="s">
        <v>36</v>
      </c>
      <c r="C76" s="135" t="s">
        <v>336</v>
      </c>
      <c r="D76" s="135" t="s">
        <v>336</v>
      </c>
      <c r="E76" s="135" t="s">
        <v>336</v>
      </c>
      <c r="F76" s="135" t="s">
        <v>336</v>
      </c>
      <c r="G76" s="136" t="s">
        <v>336</v>
      </c>
    </row>
    <row r="77" spans="2:7" x14ac:dyDescent="0.3">
      <c r="B77" s="67" t="s">
        <v>10</v>
      </c>
      <c r="C77" s="135" t="s">
        <v>336</v>
      </c>
      <c r="D77" s="135" t="s">
        <v>336</v>
      </c>
      <c r="E77" s="135" t="s">
        <v>336</v>
      </c>
      <c r="F77" s="135" t="s">
        <v>336</v>
      </c>
      <c r="G77" s="136" t="s">
        <v>336</v>
      </c>
    </row>
    <row r="78" spans="2:7" ht="21.6" thickBot="1" x14ac:dyDescent="0.45">
      <c r="B78" s="64" t="s">
        <v>37</v>
      </c>
      <c r="C78" s="129" t="s">
        <v>336</v>
      </c>
      <c r="D78" s="129" t="s">
        <v>336</v>
      </c>
      <c r="E78" s="129" t="s">
        <v>336</v>
      </c>
      <c r="F78" s="129" t="s">
        <v>336</v>
      </c>
      <c r="G78" s="130" t="s">
        <v>336</v>
      </c>
    </row>
    <row r="79" spans="2:7" ht="21" x14ac:dyDescent="0.4">
      <c r="B79" s="56" t="s">
        <v>41</v>
      </c>
      <c r="C79" s="141" t="s">
        <v>336</v>
      </c>
      <c r="D79" s="141" t="s">
        <v>336</v>
      </c>
      <c r="E79" s="141" t="s">
        <v>336</v>
      </c>
      <c r="F79" s="141" t="s">
        <v>336</v>
      </c>
      <c r="G79" s="142" t="s">
        <v>336</v>
      </c>
    </row>
    <row r="80" spans="2:7" ht="18" x14ac:dyDescent="0.35">
      <c r="B80" s="180" t="s">
        <v>42</v>
      </c>
      <c r="C80" s="181"/>
      <c r="D80" s="181"/>
      <c r="E80" s="181"/>
      <c r="F80" s="181"/>
      <c r="G80" s="182"/>
    </row>
    <row r="81" spans="2:7" ht="21" x14ac:dyDescent="0.4">
      <c r="B81" s="59" t="s">
        <v>46</v>
      </c>
      <c r="C81" s="129" t="s">
        <v>336</v>
      </c>
      <c r="D81" s="129" t="s">
        <v>336</v>
      </c>
      <c r="E81" s="129" t="s">
        <v>336</v>
      </c>
      <c r="F81" s="129" t="s">
        <v>336</v>
      </c>
      <c r="G81" s="130" t="s">
        <v>336</v>
      </c>
    </row>
    <row r="82" spans="2:7" x14ac:dyDescent="0.3">
      <c r="B82" s="67" t="s">
        <v>43</v>
      </c>
      <c r="C82" s="131" t="s">
        <v>336</v>
      </c>
      <c r="D82" s="131" t="s">
        <v>336</v>
      </c>
      <c r="E82" s="131" t="s">
        <v>336</v>
      </c>
      <c r="F82" s="131" t="s">
        <v>336</v>
      </c>
      <c r="G82" s="132" t="s">
        <v>336</v>
      </c>
    </row>
    <row r="83" spans="2:7" x14ac:dyDescent="0.3">
      <c r="B83" s="61" t="s">
        <v>44</v>
      </c>
      <c r="C83" s="131" t="s">
        <v>336</v>
      </c>
      <c r="D83" s="131" t="s">
        <v>336</v>
      </c>
      <c r="E83" s="131" t="s">
        <v>336</v>
      </c>
      <c r="F83" s="131" t="s">
        <v>336</v>
      </c>
      <c r="G83" s="132" t="s">
        <v>336</v>
      </c>
    </row>
    <row r="84" spans="2:7" x14ac:dyDescent="0.3">
      <c r="B84" s="61" t="s">
        <v>45</v>
      </c>
      <c r="C84" s="131" t="s">
        <v>336</v>
      </c>
      <c r="D84" s="131" t="s">
        <v>336</v>
      </c>
      <c r="E84" s="131" t="s">
        <v>336</v>
      </c>
      <c r="F84" s="131" t="s">
        <v>336</v>
      </c>
      <c r="G84" s="132" t="s">
        <v>336</v>
      </c>
    </row>
    <row r="85" spans="2:7" ht="21" x14ac:dyDescent="0.4">
      <c r="B85" s="59" t="s">
        <v>125</v>
      </c>
      <c r="C85" s="129" t="s">
        <v>336</v>
      </c>
      <c r="D85" s="129" t="s">
        <v>336</v>
      </c>
      <c r="E85" s="129" t="s">
        <v>336</v>
      </c>
      <c r="F85" s="129" t="s">
        <v>336</v>
      </c>
      <c r="G85" s="130" t="s">
        <v>336</v>
      </c>
    </row>
    <row r="86" spans="2:7" x14ac:dyDescent="0.3">
      <c r="B86" s="61" t="s">
        <v>43</v>
      </c>
      <c r="C86" s="131" t="s">
        <v>336</v>
      </c>
      <c r="D86" s="131" t="s">
        <v>336</v>
      </c>
      <c r="E86" s="131" t="s">
        <v>336</v>
      </c>
      <c r="F86" s="131" t="s">
        <v>336</v>
      </c>
      <c r="G86" s="132" t="s">
        <v>336</v>
      </c>
    </row>
    <row r="87" spans="2:7" x14ac:dyDescent="0.3">
      <c r="B87" s="61" t="s">
        <v>44</v>
      </c>
      <c r="C87" s="131" t="s">
        <v>336</v>
      </c>
      <c r="D87" s="131" t="s">
        <v>336</v>
      </c>
      <c r="E87" s="131" t="s">
        <v>336</v>
      </c>
      <c r="F87" s="131" t="s">
        <v>336</v>
      </c>
      <c r="G87" s="132" t="s">
        <v>336</v>
      </c>
    </row>
    <row r="88" spans="2:7" x14ac:dyDescent="0.3">
      <c r="B88" s="61" t="s">
        <v>45</v>
      </c>
      <c r="C88" s="131" t="s">
        <v>336</v>
      </c>
      <c r="D88" s="131" t="s">
        <v>336</v>
      </c>
      <c r="E88" s="131" t="s">
        <v>336</v>
      </c>
      <c r="F88" s="131" t="s">
        <v>336</v>
      </c>
      <c r="G88" s="132" t="s">
        <v>336</v>
      </c>
    </row>
    <row r="89" spans="2:7" ht="21" x14ac:dyDescent="0.4">
      <c r="B89" s="59" t="s">
        <v>47</v>
      </c>
      <c r="C89" s="129" t="s">
        <v>336</v>
      </c>
      <c r="D89" s="129" t="s">
        <v>336</v>
      </c>
      <c r="E89" s="129" t="s">
        <v>336</v>
      </c>
      <c r="F89" s="129" t="s">
        <v>336</v>
      </c>
      <c r="G89" s="130" t="s">
        <v>336</v>
      </c>
    </row>
    <row r="90" spans="2:7" x14ac:dyDescent="0.3">
      <c r="B90" s="61" t="s">
        <v>43</v>
      </c>
      <c r="C90" s="131" t="s">
        <v>336</v>
      </c>
      <c r="D90" s="131" t="s">
        <v>336</v>
      </c>
      <c r="E90" s="131" t="s">
        <v>336</v>
      </c>
      <c r="F90" s="131" t="s">
        <v>336</v>
      </c>
      <c r="G90" s="132" t="s">
        <v>336</v>
      </c>
    </row>
    <row r="91" spans="2:7" x14ac:dyDescent="0.3">
      <c r="B91" s="61" t="s">
        <v>44</v>
      </c>
      <c r="C91" s="131" t="s">
        <v>336</v>
      </c>
      <c r="D91" s="131" t="s">
        <v>336</v>
      </c>
      <c r="E91" s="131" t="s">
        <v>336</v>
      </c>
      <c r="F91" s="131" t="s">
        <v>336</v>
      </c>
      <c r="G91" s="132" t="s">
        <v>336</v>
      </c>
    </row>
    <row r="92" spans="2:7" x14ac:dyDescent="0.3">
      <c r="B92" s="61" t="s">
        <v>45</v>
      </c>
      <c r="C92" s="131" t="s">
        <v>336</v>
      </c>
      <c r="D92" s="131" t="s">
        <v>336</v>
      </c>
      <c r="E92" s="131" t="s">
        <v>336</v>
      </c>
      <c r="F92" s="131" t="s">
        <v>336</v>
      </c>
      <c r="G92" s="132" t="s">
        <v>336</v>
      </c>
    </row>
    <row r="93" spans="2:7" ht="21" x14ac:dyDescent="0.4">
      <c r="B93" s="59" t="s">
        <v>48</v>
      </c>
      <c r="C93" s="129" t="s">
        <v>336</v>
      </c>
      <c r="D93" s="129" t="s">
        <v>336</v>
      </c>
      <c r="E93" s="129" t="s">
        <v>336</v>
      </c>
      <c r="F93" s="129" t="s">
        <v>336</v>
      </c>
      <c r="G93" s="130" t="s">
        <v>336</v>
      </c>
    </row>
    <row r="94" spans="2:7" ht="21.6" thickBot="1" x14ac:dyDescent="0.45">
      <c r="B94" s="64" t="s">
        <v>129</v>
      </c>
      <c r="C94" s="129" t="s">
        <v>336</v>
      </c>
      <c r="D94" s="129" t="s">
        <v>336</v>
      </c>
      <c r="E94" s="129" t="s">
        <v>336</v>
      </c>
      <c r="F94" s="129" t="s">
        <v>336</v>
      </c>
      <c r="G94" s="130" t="s">
        <v>336</v>
      </c>
    </row>
    <row r="95" spans="2:7" ht="21" x14ac:dyDescent="0.4">
      <c r="B95" s="56" t="s">
        <v>58</v>
      </c>
      <c r="C95" s="141" t="s">
        <v>336</v>
      </c>
      <c r="D95" s="141" t="s">
        <v>336</v>
      </c>
      <c r="E95" s="141" t="s">
        <v>336</v>
      </c>
      <c r="F95" s="141" t="s">
        <v>336</v>
      </c>
      <c r="G95" s="142" t="s">
        <v>336</v>
      </c>
    </row>
    <row r="96" spans="2:7" ht="30" x14ac:dyDescent="0.4">
      <c r="B96" s="81" t="s">
        <v>59</v>
      </c>
      <c r="C96" s="129" t="s">
        <v>336</v>
      </c>
      <c r="D96" s="129" t="s">
        <v>336</v>
      </c>
      <c r="E96" s="129" t="s">
        <v>336</v>
      </c>
      <c r="F96" s="129" t="s">
        <v>336</v>
      </c>
      <c r="G96" s="130" t="s">
        <v>336</v>
      </c>
    </row>
    <row r="97" spans="2:7" x14ac:dyDescent="0.3">
      <c r="B97" s="61" t="s">
        <v>86</v>
      </c>
      <c r="C97" s="131" t="s">
        <v>336</v>
      </c>
      <c r="D97" s="131" t="s">
        <v>336</v>
      </c>
      <c r="E97" s="131" t="s">
        <v>336</v>
      </c>
      <c r="F97" s="131" t="s">
        <v>336</v>
      </c>
      <c r="G97" s="132" t="s">
        <v>336</v>
      </c>
    </row>
    <row r="98" spans="2:7" x14ac:dyDescent="0.3">
      <c r="B98" s="61" t="s">
        <v>87</v>
      </c>
      <c r="C98" s="131" t="s">
        <v>336</v>
      </c>
      <c r="D98" s="131" t="s">
        <v>336</v>
      </c>
      <c r="E98" s="131" t="s">
        <v>336</v>
      </c>
      <c r="F98" s="131" t="s">
        <v>336</v>
      </c>
      <c r="G98" s="132" t="s">
        <v>336</v>
      </c>
    </row>
    <row r="99" spans="2:7" x14ac:dyDescent="0.3">
      <c r="B99" s="61" t="s">
        <v>88</v>
      </c>
      <c r="C99" s="131" t="s">
        <v>336</v>
      </c>
      <c r="D99" s="131" t="s">
        <v>336</v>
      </c>
      <c r="E99" s="131" t="s">
        <v>336</v>
      </c>
      <c r="F99" s="131" t="s">
        <v>336</v>
      </c>
      <c r="G99" s="132" t="s">
        <v>336</v>
      </c>
    </row>
    <row r="100" spans="2:7" ht="21" x14ac:dyDescent="0.4">
      <c r="B100" s="150" t="s">
        <v>188</v>
      </c>
      <c r="C100" s="129" t="s">
        <v>336</v>
      </c>
      <c r="D100" s="129" t="s">
        <v>336</v>
      </c>
      <c r="E100" s="129" t="s">
        <v>336</v>
      </c>
      <c r="F100" s="129" t="s">
        <v>336</v>
      </c>
      <c r="G100" s="130" t="s">
        <v>336</v>
      </c>
    </row>
    <row r="101" spans="2:7" ht="21" x14ac:dyDescent="0.4">
      <c r="B101" s="150" t="s">
        <v>189</v>
      </c>
      <c r="C101" s="129" t="s">
        <v>336</v>
      </c>
      <c r="D101" s="129" t="s">
        <v>336</v>
      </c>
      <c r="E101" s="129" t="s">
        <v>336</v>
      </c>
      <c r="F101" s="129" t="s">
        <v>336</v>
      </c>
      <c r="G101" s="130" t="s">
        <v>336</v>
      </c>
    </row>
    <row r="102" spans="2:7" ht="21" x14ac:dyDescent="0.4">
      <c r="B102" s="151" t="s">
        <v>61</v>
      </c>
      <c r="C102" s="129" t="s">
        <v>336</v>
      </c>
      <c r="D102" s="129" t="s">
        <v>336</v>
      </c>
      <c r="E102" s="129" t="s">
        <v>336</v>
      </c>
      <c r="F102" s="129" t="s">
        <v>336</v>
      </c>
      <c r="G102" s="130" t="s">
        <v>336</v>
      </c>
    </row>
    <row r="103" spans="2:7" ht="21.6" thickBot="1" x14ac:dyDescent="0.45">
      <c r="B103" s="64" t="s">
        <v>62</v>
      </c>
      <c r="C103" s="137" t="s">
        <v>336</v>
      </c>
      <c r="D103" s="137" t="s">
        <v>336</v>
      </c>
      <c r="E103" s="137" t="s">
        <v>336</v>
      </c>
      <c r="F103" s="137" t="s">
        <v>336</v>
      </c>
      <c r="G103" s="138" t="s">
        <v>336</v>
      </c>
    </row>
  </sheetData>
  <sheetProtection algorithmName="SHA-512" hashValue="D/GSXL/+IjbhAgOACzJMuDvYpAr0wR6l+EkO56XJTKmU2AptbcLUn2wemv8GZhMfv3XUTRlJoZU/60oezqL1fg==" saltValue="sBry8/jH8y23BVRQAu30Jg==" spinCount="100000" sheet="1" objects="1" scenarios="1" selectLockedCells="1"/>
  <mergeCells count="10">
    <mergeCell ref="I10:N12"/>
    <mergeCell ref="I13:N13"/>
    <mergeCell ref="I3:N8"/>
    <mergeCell ref="B80:G80"/>
    <mergeCell ref="B1:B2"/>
    <mergeCell ref="D1:G1"/>
    <mergeCell ref="B3:G3"/>
    <mergeCell ref="B4:G4"/>
    <mergeCell ref="B5:B6"/>
    <mergeCell ref="B8:G8"/>
  </mergeCells>
  <conditionalFormatting sqref="J13:N13 J28:N28 J31:N34 J15:N25">
    <cfRule type="cellIs" dxfId="8" priority="7" operator="lessThan">
      <formula>1</formula>
    </cfRule>
    <cfRule type="cellIs" dxfId="7" priority="8" operator="greaterThan">
      <formula>1</formula>
    </cfRule>
    <cfRule type="cellIs" dxfId="6" priority="9" operator="equal">
      <formula>1</formula>
    </cfRule>
  </conditionalFormatting>
  <conditionalFormatting sqref="J26:N27">
    <cfRule type="cellIs" dxfId="5" priority="4" operator="lessThan">
      <formula>1</formula>
    </cfRule>
    <cfRule type="cellIs" dxfId="4" priority="5" operator="greaterThan">
      <formula>1</formula>
    </cfRule>
    <cfRule type="cellIs" dxfId="3" priority="6" operator="equal">
      <formula>1</formula>
    </cfRule>
  </conditionalFormatting>
  <conditionalFormatting sqref="J29:N30">
    <cfRule type="cellIs" dxfId="2" priority="1" operator="lessThan">
      <formula>1</formula>
    </cfRule>
    <cfRule type="cellIs" dxfId="1" priority="2" operator="greaterThan">
      <formula>1</formula>
    </cfRule>
    <cfRule type="cellIs" dxfId="0" priority="3" operator="equal">
      <formula>1</formula>
    </cfRule>
  </conditionalFormatting>
  <pageMargins left="0.7" right="0.7" top="0.75" bottom="0.75" header="0.3" footer="0.3"/>
  <pageSetup orientation="portrait" horizontalDpi="90" verticalDpi="90" r:id="rId1"/>
  <headerFooter>
    <oddFooter>&amp;C_x000D_&amp;1#&amp;"Calibri"&amp;10&amp;K000000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DEDD-C7B9-4B38-87CF-F5E891FD7A6B}">
  <dimension ref="A1:M103"/>
  <sheetViews>
    <sheetView topLeftCell="B16" zoomScale="70" zoomScaleNormal="70" workbookViewId="0">
      <selection activeCell="H3" sqref="H3:M6"/>
    </sheetView>
  </sheetViews>
  <sheetFormatPr baseColWidth="10" defaultRowHeight="14.4" x14ac:dyDescent="0.3"/>
  <cols>
    <col min="1" max="1" width="1.44140625" style="6" hidden="1" customWidth="1"/>
    <col min="2" max="2" width="58" style="1" customWidth="1"/>
    <col min="3" max="7" width="15.77734375" style="1" customWidth="1"/>
    <col min="8" max="13" width="16.109375" style="1" customWidth="1"/>
    <col min="14" max="16384" width="11.5546875" style="1"/>
  </cols>
  <sheetData>
    <row r="1" spans="2:13" ht="37.200000000000003" customHeight="1" x14ac:dyDescent="0.3">
      <c r="B1" s="234" t="s">
        <v>19</v>
      </c>
      <c r="C1" s="68" t="s">
        <v>6</v>
      </c>
      <c r="D1" s="236" t="s">
        <v>7</v>
      </c>
      <c r="E1" s="236"/>
      <c r="F1" s="236"/>
      <c r="G1" s="237"/>
      <c r="H1" s="228" t="s">
        <v>239</v>
      </c>
      <c r="I1" s="229"/>
      <c r="J1" s="229"/>
      <c r="K1" s="229"/>
      <c r="L1" s="229"/>
      <c r="M1" s="230"/>
    </row>
    <row r="2" spans="2:13" ht="15" thickBot="1" x14ac:dyDescent="0.35">
      <c r="B2" s="235"/>
      <c r="C2" s="7">
        <v>2023</v>
      </c>
      <c r="D2" s="98">
        <v>2024</v>
      </c>
      <c r="E2" s="98">
        <v>2025</v>
      </c>
      <c r="F2" s="98">
        <v>2026</v>
      </c>
      <c r="G2" s="69">
        <v>2027</v>
      </c>
      <c r="H2" s="195"/>
      <c r="I2" s="238"/>
      <c r="J2" s="238"/>
      <c r="K2" s="238"/>
      <c r="L2" s="238"/>
      <c r="M2" s="197"/>
    </row>
    <row r="3" spans="2:13" ht="18" x14ac:dyDescent="0.35">
      <c r="B3" s="187" t="s">
        <v>3</v>
      </c>
      <c r="C3" s="188"/>
      <c r="D3" s="188"/>
      <c r="E3" s="188"/>
      <c r="F3" s="188"/>
      <c r="G3" s="189"/>
      <c r="H3" s="239"/>
      <c r="I3" s="240"/>
      <c r="J3" s="240"/>
      <c r="K3" s="240"/>
      <c r="L3" s="240"/>
      <c r="M3" s="241"/>
    </row>
    <row r="4" spans="2:13" ht="18" x14ac:dyDescent="0.35">
      <c r="B4" s="187" t="s">
        <v>57</v>
      </c>
      <c r="C4" s="188"/>
      <c r="D4" s="188"/>
      <c r="E4" s="188"/>
      <c r="F4" s="188"/>
      <c r="G4" s="189"/>
      <c r="H4" s="213"/>
      <c r="I4" s="242"/>
      <c r="J4" s="242"/>
      <c r="K4" s="242"/>
      <c r="L4" s="242"/>
      <c r="M4" s="215"/>
    </row>
    <row r="5" spans="2:13" ht="28.8" x14ac:dyDescent="0.3">
      <c r="B5" s="190" t="s">
        <v>18</v>
      </c>
      <c r="C5" s="99" t="s">
        <v>40</v>
      </c>
      <c r="D5" s="127" t="str">
        <f>+'Balance ME %'!D5</f>
        <v>…</v>
      </c>
      <c r="E5" s="127" t="str">
        <f>+'Balance ME %'!E5</f>
        <v>…</v>
      </c>
      <c r="F5" s="127" t="str">
        <f>+'Balance ME %'!F5</f>
        <v>…</v>
      </c>
      <c r="G5" s="127" t="str">
        <f>+'Balance ME %'!G5</f>
        <v>…</v>
      </c>
      <c r="H5" s="213"/>
      <c r="I5" s="242"/>
      <c r="J5" s="242"/>
      <c r="K5" s="242"/>
      <c r="L5" s="242"/>
      <c r="M5" s="215"/>
    </row>
    <row r="6" spans="2:13" ht="29.4" thickBot="1" x14ac:dyDescent="0.35">
      <c r="B6" s="191"/>
      <c r="C6" s="99" t="s">
        <v>199</v>
      </c>
      <c r="D6" s="127" t="e">
        <f>+'Balance ME %'!D6</f>
        <v>#VALUE!</v>
      </c>
      <c r="E6" s="127" t="e">
        <f>+'Balance ME %'!E6</f>
        <v>#VALUE!</v>
      </c>
      <c r="F6" s="127" t="e">
        <f>+'Balance ME %'!F6</f>
        <v>#VALUE!</v>
      </c>
      <c r="G6" s="127" t="e">
        <f>+'Balance ME %'!G6</f>
        <v>#VALUE!</v>
      </c>
      <c r="H6" s="223"/>
      <c r="I6" s="224"/>
      <c r="J6" s="224"/>
      <c r="K6" s="224"/>
      <c r="L6" s="224"/>
      <c r="M6" s="225"/>
    </row>
    <row r="7" spans="2:13" ht="22.8" customHeight="1" x14ac:dyDescent="0.4">
      <c r="B7" s="70" t="s">
        <v>5</v>
      </c>
      <c r="C7" s="46" t="str">
        <f>+'Balance ME %'!C7</f>
        <v>…</v>
      </c>
      <c r="D7" s="46" t="e">
        <f>+'Balance ME %'!D7</f>
        <v>#VALUE!</v>
      </c>
      <c r="E7" s="46" t="e">
        <f>+'Balance ME %'!E7</f>
        <v>#VALUE!</v>
      </c>
      <c r="F7" s="46" t="e">
        <f>+'Balance ME %'!F7</f>
        <v>#VALUE!</v>
      </c>
      <c r="G7" s="71" t="e">
        <f>+'Balance ME %'!G7</f>
        <v>#VALUE!</v>
      </c>
    </row>
    <row r="8" spans="2:13" ht="18" x14ac:dyDescent="0.35">
      <c r="B8" s="180" t="s">
        <v>38</v>
      </c>
      <c r="C8" s="181"/>
      <c r="D8" s="181"/>
      <c r="E8" s="181"/>
      <c r="F8" s="181"/>
      <c r="G8" s="182"/>
    </row>
    <row r="9" spans="2:13" ht="21" x14ac:dyDescent="0.4">
      <c r="B9" s="59" t="s">
        <v>8</v>
      </c>
      <c r="C9" s="50" t="e">
        <f>+'Balance ME %'!C9*'Balance ME %'!C$7</f>
        <v>#VALUE!</v>
      </c>
      <c r="D9" s="50" t="e">
        <f>+'Balance ME %'!D9*'Balance ME %'!D$7</f>
        <v>#VALUE!</v>
      </c>
      <c r="E9" s="50" t="e">
        <f>+'Balance ME %'!E9*'Balance ME %'!E$7</f>
        <v>#VALUE!</v>
      </c>
      <c r="F9" s="50" t="e">
        <f>+'Balance ME %'!F9*'Balance ME %'!F$7</f>
        <v>#VALUE!</v>
      </c>
      <c r="G9" s="60" t="e">
        <f>+'Balance ME %'!G9*'Balance ME %'!G$7</f>
        <v>#VALUE!</v>
      </c>
      <c r="H9" s="226" t="s">
        <v>342</v>
      </c>
      <c r="I9" s="227"/>
      <c r="J9" s="227"/>
      <c r="K9" s="227"/>
      <c r="L9" s="227"/>
      <c r="M9" s="227"/>
    </row>
    <row r="10" spans="2:13" x14ac:dyDescent="0.3">
      <c r="B10" s="61" t="s">
        <v>131</v>
      </c>
      <c r="C10" s="2" t="e">
        <f>+'Balance ME %'!C10*'Balance ME %'!C$9*'Balance ME %'!C$7</f>
        <v>#VALUE!</v>
      </c>
      <c r="D10" s="2" t="e">
        <f>+'Balance ME %'!D10*'Balance ME %'!D$9*'Balance ME %'!D$7</f>
        <v>#VALUE!</v>
      </c>
      <c r="E10" s="2" t="e">
        <f>+'Balance ME %'!E10*'Balance ME %'!E$9*'Balance ME %'!E$7</f>
        <v>#VALUE!</v>
      </c>
      <c r="F10" s="2" t="e">
        <f>+'Balance ME %'!F10*'Balance ME %'!F$9*'Balance ME %'!F$7</f>
        <v>#VALUE!</v>
      </c>
      <c r="G10" s="62" t="e">
        <f>+'Balance ME %'!G10*'Balance ME %'!G$9*'Balance ME %'!G$7</f>
        <v>#VALUE!</v>
      </c>
      <c r="H10" s="226"/>
      <c r="I10" s="227"/>
      <c r="J10" s="227"/>
      <c r="K10" s="227"/>
      <c r="L10" s="227"/>
      <c r="M10" s="227"/>
    </row>
    <row r="11" spans="2:13" x14ac:dyDescent="0.3">
      <c r="B11" s="61" t="s">
        <v>9</v>
      </c>
      <c r="C11" s="2" t="e">
        <f>+'Balance ME %'!C11*'Balance ME %'!C$9*'Balance ME %'!C$7</f>
        <v>#VALUE!</v>
      </c>
      <c r="D11" s="2" t="e">
        <f>+'Balance ME %'!D11*'Balance ME %'!D$9*'Balance ME %'!D$7</f>
        <v>#VALUE!</v>
      </c>
      <c r="E11" s="2" t="e">
        <f>+'Balance ME %'!E11*'Balance ME %'!E$9*'Balance ME %'!E$7</f>
        <v>#VALUE!</v>
      </c>
      <c r="F11" s="2" t="e">
        <f>+'Balance ME %'!F11*'Balance ME %'!F$9*'Balance ME %'!F$7</f>
        <v>#VALUE!</v>
      </c>
      <c r="G11" s="62" t="e">
        <f>+'Balance ME %'!G11*'Balance ME %'!G$9*'Balance ME %'!G$7</f>
        <v>#VALUE!</v>
      </c>
      <c r="H11" s="226"/>
      <c r="I11" s="227"/>
      <c r="J11" s="227"/>
      <c r="K11" s="227"/>
      <c r="L11" s="227"/>
      <c r="M11" s="227"/>
    </row>
    <row r="12" spans="2:13" x14ac:dyDescent="0.3">
      <c r="B12" s="61" t="s">
        <v>13</v>
      </c>
      <c r="C12" s="2" t="e">
        <f>+'Balance ME %'!C12*'Balance ME %'!C$9*'Balance ME %'!C$7</f>
        <v>#VALUE!</v>
      </c>
      <c r="D12" s="2" t="e">
        <f>+'Balance ME %'!D12*'Balance ME %'!D$9*'Balance ME %'!D$7</f>
        <v>#VALUE!</v>
      </c>
      <c r="E12" s="2" t="e">
        <f>+'Balance ME %'!E12*'Balance ME %'!E$9*'Balance ME %'!E$7</f>
        <v>#VALUE!</v>
      </c>
      <c r="F12" s="2" t="e">
        <f>+'Balance ME %'!F12*'Balance ME %'!F$9*'Balance ME %'!F$7</f>
        <v>#VALUE!</v>
      </c>
      <c r="G12" s="62" t="e">
        <f>+'Balance ME %'!G12*'Balance ME %'!G$9*'Balance ME %'!G$7</f>
        <v>#VALUE!</v>
      </c>
      <c r="H12" s="226"/>
      <c r="I12" s="227"/>
      <c r="J12" s="227"/>
      <c r="K12" s="227"/>
      <c r="L12" s="227"/>
      <c r="M12" s="227"/>
    </row>
    <row r="13" spans="2:13" ht="21" x14ac:dyDescent="0.4">
      <c r="B13" s="59" t="s">
        <v>11</v>
      </c>
      <c r="C13" s="50" t="e">
        <f>+'Balance ME %'!C13*'Balance ME %'!C$7</f>
        <v>#VALUE!</v>
      </c>
      <c r="D13" s="50" t="e">
        <f>+'Balance ME %'!D13*'Balance ME %'!D$7</f>
        <v>#VALUE!</v>
      </c>
      <c r="E13" s="50" t="e">
        <f>+'Balance ME %'!E13*'Balance ME %'!E$7</f>
        <v>#VALUE!</v>
      </c>
      <c r="F13" s="50" t="e">
        <f>+'Balance ME %'!F13*'Balance ME %'!F$7</f>
        <v>#VALUE!</v>
      </c>
      <c r="G13" s="60" t="e">
        <f>+'Balance ME %'!G13*'Balance ME %'!G$7</f>
        <v>#VALUE!</v>
      </c>
    </row>
    <row r="14" spans="2:13" x14ac:dyDescent="0.3">
      <c r="B14" s="72" t="s">
        <v>14</v>
      </c>
      <c r="C14" s="54" t="e">
        <f>+'Balance ME %'!C14*'Balance ME %'!C$13*'Balance ME %'!C$7</f>
        <v>#VALUE!</v>
      </c>
      <c r="D14" s="54" t="e">
        <f>+'Balance ME %'!D14*'Balance ME %'!D$13*'Balance ME %'!D$7</f>
        <v>#VALUE!</v>
      </c>
      <c r="E14" s="54" t="e">
        <f>+'Balance ME %'!E14*'Balance ME %'!E$13*'Balance ME %'!E$7</f>
        <v>#VALUE!</v>
      </c>
      <c r="F14" s="54" t="e">
        <f>+'Balance ME %'!F14*'Balance ME %'!F$13*'Balance ME %'!F$7</f>
        <v>#VALUE!</v>
      </c>
      <c r="G14" s="73" t="e">
        <f>+'Balance ME %'!G14*'Balance ME %'!G$13*'Balance ME %'!G$7</f>
        <v>#VALUE!</v>
      </c>
    </row>
    <row r="15" spans="2:13" x14ac:dyDescent="0.3">
      <c r="B15" s="61" t="s">
        <v>9</v>
      </c>
      <c r="C15" s="3" t="e">
        <f>+'Balance ME %'!C15*'Balance ME %'!C$14*'Balance ME %'!C$13*'Balance ME %'!C$7</f>
        <v>#VALUE!</v>
      </c>
      <c r="D15" s="3" t="e">
        <f>+'Balance ME %'!D15*'Balance ME %'!D$14*'Balance ME %'!D$13*'Balance ME %'!D$7</f>
        <v>#VALUE!</v>
      </c>
      <c r="E15" s="3" t="e">
        <f>+'Balance ME %'!E15*'Balance ME %'!E$14*'Balance ME %'!E$13*'Balance ME %'!E$7</f>
        <v>#VALUE!</v>
      </c>
      <c r="F15" s="3" t="e">
        <f>+'Balance ME %'!F15*'Balance ME %'!F$14*'Balance ME %'!F$13*'Balance ME %'!F$7</f>
        <v>#VALUE!</v>
      </c>
      <c r="G15" s="74" t="e">
        <f>+'Balance ME %'!G15*'Balance ME %'!G$14*'Balance ME %'!G$13*'Balance ME %'!G$7</f>
        <v>#VALUE!</v>
      </c>
    </row>
    <row r="16" spans="2:13" x14ac:dyDescent="0.3">
      <c r="B16" s="61" t="s">
        <v>12</v>
      </c>
      <c r="C16" s="3" t="e">
        <f>+'Balance ME %'!C16*'Balance ME %'!C$14*'Balance ME %'!C$13*'Balance ME %'!C$7</f>
        <v>#VALUE!</v>
      </c>
      <c r="D16" s="3" t="e">
        <f>+'Balance ME %'!D16*'Balance ME %'!D$14*'Balance ME %'!D$13*'Balance ME %'!D$7</f>
        <v>#VALUE!</v>
      </c>
      <c r="E16" s="3" t="e">
        <f>+'Balance ME %'!E16*'Balance ME %'!E$14*'Balance ME %'!E$13*'Balance ME %'!E$7</f>
        <v>#VALUE!</v>
      </c>
      <c r="F16" s="3" t="e">
        <f>+'Balance ME %'!F16*'Balance ME %'!F$14*'Balance ME %'!F$13*'Balance ME %'!F$7</f>
        <v>#VALUE!</v>
      </c>
      <c r="G16" s="74" t="e">
        <f>+'Balance ME %'!G16*'Balance ME %'!G$14*'Balance ME %'!G$13*'Balance ME %'!G$7</f>
        <v>#VALUE!</v>
      </c>
    </row>
    <row r="17" spans="2:7" x14ac:dyDescent="0.3">
      <c r="B17" s="61" t="s">
        <v>359</v>
      </c>
      <c r="C17" s="4" t="e">
        <f>+'Balance ME %'!C17*'Balance ME %'!C$14*'Balance ME %'!C$13*'Balance ME %'!C$7</f>
        <v>#VALUE!</v>
      </c>
      <c r="D17" s="4" t="e">
        <f>+'Balance ME %'!D17*'Balance ME %'!D$14*'Balance ME %'!D$13*'Balance ME %'!D$7</f>
        <v>#VALUE!</v>
      </c>
      <c r="E17" s="4" t="e">
        <f>+'Balance ME %'!E17*'Balance ME %'!E$14*'Balance ME %'!E$13*'Balance ME %'!E$7</f>
        <v>#VALUE!</v>
      </c>
      <c r="F17" s="4" t="e">
        <f>+'Balance ME %'!F17*'Balance ME %'!F$14*'Balance ME %'!F$13*'Balance ME %'!F$7</f>
        <v>#VALUE!</v>
      </c>
      <c r="G17" s="75" t="e">
        <f>+'Balance ME %'!G17*'Balance ME %'!G$14*'Balance ME %'!G$13*'Balance ME %'!G$7</f>
        <v>#VALUE!</v>
      </c>
    </row>
    <row r="18" spans="2:7" x14ac:dyDescent="0.3">
      <c r="B18" s="72" t="s">
        <v>15</v>
      </c>
      <c r="C18" s="54" t="e">
        <f>+'Balance ME %'!C18*'Balance ME %'!C$13*'Balance ME %'!C$7</f>
        <v>#VALUE!</v>
      </c>
      <c r="D18" s="54" t="e">
        <f>+'Balance ME %'!D18*'Balance ME %'!D$13*'Balance ME %'!D$7</f>
        <v>#VALUE!</v>
      </c>
      <c r="E18" s="54" t="e">
        <f>+'Balance ME %'!E18*'Balance ME %'!E$13*'Balance ME %'!E$7</f>
        <v>#VALUE!</v>
      </c>
      <c r="F18" s="54" t="e">
        <f>+'Balance ME %'!F18*'Balance ME %'!F$13*'Balance ME %'!F$7</f>
        <v>#VALUE!</v>
      </c>
      <c r="G18" s="73" t="e">
        <f>+'Balance ME %'!G18*'Balance ME %'!G$13*'Balance ME %'!G$7</f>
        <v>#VALUE!</v>
      </c>
    </row>
    <row r="19" spans="2:7" x14ac:dyDescent="0.3">
      <c r="B19" s="61" t="s">
        <v>9</v>
      </c>
      <c r="C19" s="5" t="e">
        <f>+'Balance ME %'!C19*'Balance ME %'!C$18*'Balance ME %'!C$13*'Balance ME %'!C$7</f>
        <v>#VALUE!</v>
      </c>
      <c r="D19" s="2" t="e">
        <f>+'Balance ME %'!D19*'Balance ME %'!D$18*'Balance ME %'!D$13*'Balance ME %'!D$7</f>
        <v>#VALUE!</v>
      </c>
      <c r="E19" s="2" t="e">
        <f>+'Balance ME %'!E19*'Balance ME %'!E$18*'Balance ME %'!E$13*'Balance ME %'!E$7</f>
        <v>#VALUE!</v>
      </c>
      <c r="F19" s="2" t="e">
        <f>+'Balance ME %'!F19*'Balance ME %'!F$18*'Balance ME %'!F$13*'Balance ME %'!F$7</f>
        <v>#VALUE!</v>
      </c>
      <c r="G19" s="62" t="e">
        <f>+'Balance ME %'!G19*'Balance ME %'!G$18*'Balance ME %'!G$13*'Balance ME %'!G$7</f>
        <v>#VALUE!</v>
      </c>
    </row>
    <row r="20" spans="2:7" x14ac:dyDescent="0.3">
      <c r="B20" s="61" t="s">
        <v>12</v>
      </c>
      <c r="C20" s="2" t="e">
        <f>+'Balance ME %'!C20*'Balance ME %'!C$18*'Balance ME %'!C$13*'Balance ME %'!C$7</f>
        <v>#VALUE!</v>
      </c>
      <c r="D20" s="2" t="e">
        <f>+'Balance ME %'!D20*'Balance ME %'!D$18*'Balance ME %'!D$13*'Balance ME %'!D$7</f>
        <v>#VALUE!</v>
      </c>
      <c r="E20" s="2" t="e">
        <f>+'Balance ME %'!E20*'Balance ME %'!E$18*'Balance ME %'!E$13*'Balance ME %'!E$7</f>
        <v>#VALUE!</v>
      </c>
      <c r="F20" s="2" t="e">
        <f>+'Balance ME %'!F20*'Balance ME %'!F$18*'Balance ME %'!F$13*'Balance ME %'!F$7</f>
        <v>#VALUE!</v>
      </c>
      <c r="G20" s="62" t="e">
        <f>+'Balance ME %'!G20*'Balance ME %'!G$18*'Balance ME %'!G$13*'Balance ME %'!G$7</f>
        <v>#VALUE!</v>
      </c>
    </row>
    <row r="21" spans="2:7" x14ac:dyDescent="0.3">
      <c r="B21" s="61" t="s">
        <v>13</v>
      </c>
      <c r="C21" s="2" t="e">
        <f>+'Balance ME %'!C21*'Balance ME %'!C$18*'Balance ME %'!C$13*'Balance ME %'!C$7</f>
        <v>#VALUE!</v>
      </c>
      <c r="D21" s="2" t="e">
        <f>+'Balance ME %'!D21*'Balance ME %'!D$18*'Balance ME %'!D$13*'Balance ME %'!D$7</f>
        <v>#VALUE!</v>
      </c>
      <c r="E21" s="2" t="e">
        <f>+'Balance ME %'!E21*'Balance ME %'!E$18*'Balance ME %'!E$13*'Balance ME %'!E$7</f>
        <v>#VALUE!</v>
      </c>
      <c r="F21" s="2" t="e">
        <f>+'Balance ME %'!F21*'Balance ME %'!F$18*'Balance ME %'!F$13*'Balance ME %'!F$7</f>
        <v>#VALUE!</v>
      </c>
      <c r="G21" s="62" t="e">
        <f>+'Balance ME %'!G21*'Balance ME %'!G$18*'Balance ME %'!G$13*'Balance ME %'!G$7</f>
        <v>#VALUE!</v>
      </c>
    </row>
    <row r="22" spans="2:7" x14ac:dyDescent="0.3">
      <c r="B22" s="61" t="s">
        <v>54</v>
      </c>
      <c r="C22" s="2" t="e">
        <f>+'Balance ME %'!C22*'Balance ME %'!C$18*'Balance ME %'!C$13*'Balance ME %'!C$7</f>
        <v>#VALUE!</v>
      </c>
      <c r="D22" s="2" t="e">
        <f>+'Balance ME %'!D22*'Balance ME %'!D$18*'Balance ME %'!D$13*'Balance ME %'!D$7</f>
        <v>#VALUE!</v>
      </c>
      <c r="E22" s="2" t="e">
        <f>+'Balance ME %'!E22*'Balance ME %'!E$18*'Balance ME %'!E$13*'Balance ME %'!E$7</f>
        <v>#VALUE!</v>
      </c>
      <c r="F22" s="2" t="e">
        <f>+'Balance ME %'!F22*'Balance ME %'!F$18*'Balance ME %'!F$13*'Balance ME %'!F$7</f>
        <v>#VALUE!</v>
      </c>
      <c r="G22" s="62" t="e">
        <f>+'Balance ME %'!G22*'Balance ME %'!G$18*'Balance ME %'!G$13*'Balance ME %'!G$7</f>
        <v>#VALUE!</v>
      </c>
    </row>
    <row r="23" spans="2:7" x14ac:dyDescent="0.3">
      <c r="B23" s="61" t="s">
        <v>17</v>
      </c>
      <c r="C23" s="2" t="e">
        <f>+'Balance ME %'!C23*'Balance ME %'!C$18*'Balance ME %'!C$13*'Balance ME %'!C$7</f>
        <v>#VALUE!</v>
      </c>
      <c r="D23" s="2" t="e">
        <f>+'Balance ME %'!D23*'Balance ME %'!D$18*'Balance ME %'!D$13*'Balance ME %'!D$7</f>
        <v>#VALUE!</v>
      </c>
      <c r="E23" s="2" t="e">
        <f>+'Balance ME %'!E23*'Balance ME %'!E$18*'Balance ME %'!E$13*'Balance ME %'!E$7</f>
        <v>#VALUE!</v>
      </c>
      <c r="F23" s="2" t="e">
        <f>+'Balance ME %'!F23*'Balance ME %'!F$18*'Balance ME %'!F$13*'Balance ME %'!F$7</f>
        <v>#VALUE!</v>
      </c>
      <c r="G23" s="62" t="e">
        <f>+'Balance ME %'!G23*'Balance ME %'!G$18*'Balance ME %'!G$13*'Balance ME %'!G$7</f>
        <v>#VALUE!</v>
      </c>
    </row>
    <row r="24" spans="2:7" x14ac:dyDescent="0.3">
      <c r="B24" s="61" t="s">
        <v>92</v>
      </c>
      <c r="C24" s="2" t="e">
        <f>+'Balance ME %'!C24*'Balance ME %'!C$18*'Balance ME %'!C$13*'Balance ME %'!C$7</f>
        <v>#VALUE!</v>
      </c>
      <c r="D24" s="2" t="e">
        <f>+'Balance ME %'!D24*'Balance ME %'!D$18*'Balance ME %'!D$13*'Balance ME %'!D$7</f>
        <v>#VALUE!</v>
      </c>
      <c r="E24" s="2" t="e">
        <f>+'Balance ME %'!E24*'Balance ME %'!E$18*'Balance ME %'!E$13*'Balance ME %'!E$7</f>
        <v>#VALUE!</v>
      </c>
      <c r="F24" s="2" t="e">
        <f>+'Balance ME %'!F24*'Balance ME %'!F$18*'Balance ME %'!F$13*'Balance ME %'!F$7</f>
        <v>#VALUE!</v>
      </c>
      <c r="G24" s="62" t="e">
        <f>+'Balance ME %'!G24*'Balance ME %'!G$18*'Balance ME %'!G$13*'Balance ME %'!G$7</f>
        <v>#VALUE!</v>
      </c>
    </row>
    <row r="25" spans="2:7" x14ac:dyDescent="0.3">
      <c r="B25" s="72" t="s">
        <v>16</v>
      </c>
      <c r="C25" s="54" t="e">
        <f>+'Balance ME %'!C25*'Balance ME %'!C$13*'Balance ME %'!C$7</f>
        <v>#VALUE!</v>
      </c>
      <c r="D25" s="54" t="e">
        <f>+'Balance ME %'!D25*'Balance ME %'!D$13*'Balance ME %'!D$7</f>
        <v>#VALUE!</v>
      </c>
      <c r="E25" s="54" t="e">
        <f>+'Balance ME %'!E25*'Balance ME %'!E$13*'Balance ME %'!E$7</f>
        <v>#VALUE!</v>
      </c>
      <c r="F25" s="54" t="e">
        <f>+'Balance ME %'!F25*'Balance ME %'!F$13*'Balance ME %'!F$7</f>
        <v>#VALUE!</v>
      </c>
      <c r="G25" s="73" t="e">
        <f>+'Balance ME %'!G25*'Balance ME %'!G$13*'Balance ME %'!G$7</f>
        <v>#VALUE!</v>
      </c>
    </row>
    <row r="26" spans="2:7" ht="14.4" customHeight="1" x14ac:dyDescent="0.3">
      <c r="B26" s="61" t="s">
        <v>9</v>
      </c>
      <c r="C26" s="5" t="e">
        <f>+'Balance ME %'!C26*'Balance ME %'!C$25*'Balance ME %'!C$13*'Balance ME %'!C$7</f>
        <v>#VALUE!</v>
      </c>
      <c r="D26" s="2" t="e">
        <f>+'Balance ME %'!D26*'Balance ME %'!D$25*'Balance ME %'!D$13*'Balance ME %'!D$7</f>
        <v>#VALUE!</v>
      </c>
      <c r="E26" s="2" t="e">
        <f>+'Balance ME %'!E26*'Balance ME %'!E$25*'Balance ME %'!E$13*'Balance ME %'!E$7</f>
        <v>#VALUE!</v>
      </c>
      <c r="F26" s="2" t="e">
        <f>+'Balance ME %'!F26*'Balance ME %'!F$25*'Balance ME %'!F$13*'Balance ME %'!F$7</f>
        <v>#VALUE!</v>
      </c>
      <c r="G26" s="62" t="e">
        <f>+'Balance ME %'!G26*'Balance ME %'!G$25*'Balance ME %'!G$13*'Balance ME %'!G$7</f>
        <v>#VALUE!</v>
      </c>
    </row>
    <row r="27" spans="2:7" x14ac:dyDescent="0.3">
      <c r="B27" s="61" t="s">
        <v>12</v>
      </c>
      <c r="C27" s="2" t="e">
        <f>+'Balance ME %'!C27*'Balance ME %'!C$25*'Balance ME %'!C$13*'Balance ME %'!C$7</f>
        <v>#VALUE!</v>
      </c>
      <c r="D27" s="2" t="e">
        <f>+'Balance ME %'!D27*'Balance ME %'!D$25*'Balance ME %'!D$13*'Balance ME %'!D$7</f>
        <v>#VALUE!</v>
      </c>
      <c r="E27" s="2" t="e">
        <f>+'Balance ME %'!E27*'Balance ME %'!E$25*'Balance ME %'!E$13*'Balance ME %'!E$7</f>
        <v>#VALUE!</v>
      </c>
      <c r="F27" s="2" t="e">
        <f>+'Balance ME %'!F27*'Balance ME %'!F$25*'Balance ME %'!F$13*'Balance ME %'!F$7</f>
        <v>#VALUE!</v>
      </c>
      <c r="G27" s="62" t="e">
        <f>+'Balance ME %'!G27*'Balance ME %'!G$25*'Balance ME %'!G$13*'Balance ME %'!G$7</f>
        <v>#VALUE!</v>
      </c>
    </row>
    <row r="28" spans="2:7" x14ac:dyDescent="0.3">
      <c r="B28" s="61" t="s">
        <v>13</v>
      </c>
      <c r="C28" s="2" t="e">
        <f>+'Balance ME %'!C28*'Balance ME %'!C$25*'Balance ME %'!C$13*'Balance ME %'!C$7</f>
        <v>#VALUE!</v>
      </c>
      <c r="D28" s="2" t="e">
        <f>+'Balance ME %'!D28*'Balance ME %'!D$25*'Balance ME %'!D$13*'Balance ME %'!D$7</f>
        <v>#VALUE!</v>
      </c>
      <c r="E28" s="2" t="e">
        <f>+'Balance ME %'!E28*'Balance ME %'!E$25*'Balance ME %'!E$13*'Balance ME %'!E$7</f>
        <v>#VALUE!</v>
      </c>
      <c r="F28" s="2" t="e">
        <f>+'Balance ME %'!F28*'Balance ME %'!F$25*'Balance ME %'!F$13*'Balance ME %'!F$7</f>
        <v>#VALUE!</v>
      </c>
      <c r="G28" s="62" t="e">
        <f>+'Balance ME %'!G28*'Balance ME %'!G$25*'Balance ME %'!G$13*'Balance ME %'!G$7</f>
        <v>#VALUE!</v>
      </c>
    </row>
    <row r="29" spans="2:7" x14ac:dyDescent="0.3">
      <c r="B29" s="61" t="s">
        <v>54</v>
      </c>
      <c r="C29" s="2" t="e">
        <f>+'Balance ME %'!C29*'Balance ME %'!C$25*'Balance ME %'!C$13*'Balance ME %'!C$7</f>
        <v>#VALUE!</v>
      </c>
      <c r="D29" s="2" t="e">
        <f>+'Balance ME %'!D29*'Balance ME %'!D$25*'Balance ME %'!D$13*'Balance ME %'!D$7</f>
        <v>#VALUE!</v>
      </c>
      <c r="E29" s="2" t="e">
        <f>+'Balance ME %'!E29*'Balance ME %'!E$25*'Balance ME %'!E$13*'Balance ME %'!E$7</f>
        <v>#VALUE!</v>
      </c>
      <c r="F29" s="2" t="e">
        <f>+'Balance ME %'!F29*'Balance ME %'!F$25*'Balance ME %'!F$13*'Balance ME %'!F$7</f>
        <v>#VALUE!</v>
      </c>
      <c r="G29" s="62" t="e">
        <f>+'Balance ME %'!G29*'Balance ME %'!G$25*'Balance ME %'!G$13*'Balance ME %'!G$7</f>
        <v>#VALUE!</v>
      </c>
    </row>
    <row r="30" spans="2:7" x14ac:dyDescent="0.3">
      <c r="B30" s="61" t="s">
        <v>17</v>
      </c>
      <c r="C30" s="2" t="e">
        <f>+'Balance ME %'!C30*'Balance ME %'!C$25*'Balance ME %'!C$13*'Balance ME %'!C$7</f>
        <v>#VALUE!</v>
      </c>
      <c r="D30" s="2" t="e">
        <f>+'Balance ME %'!D30*'Balance ME %'!D$25*'Balance ME %'!D$13*'Balance ME %'!D$7</f>
        <v>#VALUE!</v>
      </c>
      <c r="E30" s="2" t="e">
        <f>+'Balance ME %'!E30*'Balance ME %'!E$25*'Balance ME %'!E$13*'Balance ME %'!E$7</f>
        <v>#VALUE!</v>
      </c>
      <c r="F30" s="2" t="e">
        <f>+'Balance ME %'!F30*'Balance ME %'!F$25*'Balance ME %'!F$13*'Balance ME %'!F$7</f>
        <v>#VALUE!</v>
      </c>
      <c r="G30" s="62" t="e">
        <f>+'Balance ME %'!G30*'Balance ME %'!G$25*'Balance ME %'!G$13*'Balance ME %'!G$7</f>
        <v>#VALUE!</v>
      </c>
    </row>
    <row r="31" spans="2:7" x14ac:dyDescent="0.3">
      <c r="B31" s="61" t="s">
        <v>92</v>
      </c>
      <c r="C31" s="2" t="e">
        <f>+'Balance ME %'!C31*'Balance ME %'!C$25*'Balance ME %'!C$13*'Balance ME %'!C$7</f>
        <v>#VALUE!</v>
      </c>
      <c r="D31" s="2" t="e">
        <f>+'Balance ME %'!D31*'Balance ME %'!D$25*'Balance ME %'!D$13*'Balance ME %'!D$7</f>
        <v>#VALUE!</v>
      </c>
      <c r="E31" s="2" t="e">
        <f>+'Balance ME %'!E31*'Balance ME %'!E$25*'Balance ME %'!E$13*'Balance ME %'!E$7</f>
        <v>#VALUE!</v>
      </c>
      <c r="F31" s="2" t="e">
        <f>+'Balance ME %'!F31*'Balance ME %'!F$25*'Balance ME %'!F$13*'Balance ME %'!F$7</f>
        <v>#VALUE!</v>
      </c>
      <c r="G31" s="62" t="e">
        <f>+'Balance ME %'!G31*'Balance ME %'!G$25*'Balance ME %'!G$13*'Balance ME %'!G$7</f>
        <v>#VALUE!</v>
      </c>
    </row>
    <row r="32" spans="2:7" x14ac:dyDescent="0.3">
      <c r="B32" s="72" t="s">
        <v>21</v>
      </c>
      <c r="C32" s="54" t="e">
        <f>+'Balance ME %'!C32*'Balance ME %'!C$13*'Balance ME %'!C$7</f>
        <v>#VALUE!</v>
      </c>
      <c r="D32" s="54" t="e">
        <f>+'Balance ME %'!D32*'Balance ME %'!D$13*'Balance ME %'!D$7</f>
        <v>#VALUE!</v>
      </c>
      <c r="E32" s="54" t="e">
        <f>+'Balance ME %'!E32*'Balance ME %'!E$13*'Balance ME %'!E$7</f>
        <v>#VALUE!</v>
      </c>
      <c r="F32" s="54" t="e">
        <f>+'Balance ME %'!F32*'Balance ME %'!F$13*'Balance ME %'!F$7</f>
        <v>#VALUE!</v>
      </c>
      <c r="G32" s="73" t="e">
        <f>+'Balance ME %'!G32*'Balance ME %'!G$13*'Balance ME %'!G$7</f>
        <v>#VALUE!</v>
      </c>
    </row>
    <row r="33" spans="2:7" x14ac:dyDescent="0.3">
      <c r="B33" s="61" t="s">
        <v>9</v>
      </c>
      <c r="C33" s="5" t="e">
        <f>+'Balance ME %'!C33*'Balance ME %'!C$32*'Balance ME %'!C$13*'Balance ME %'!C$7</f>
        <v>#VALUE!</v>
      </c>
      <c r="D33" s="2" t="e">
        <f>+'Balance ME %'!D33*'Balance ME %'!D$32*'Balance ME %'!D$13*'Balance ME %'!D$7</f>
        <v>#VALUE!</v>
      </c>
      <c r="E33" s="2" t="e">
        <f>+'Balance ME %'!E33*'Balance ME %'!E$32*'Balance ME %'!E$13*'Balance ME %'!E$7</f>
        <v>#VALUE!</v>
      </c>
      <c r="F33" s="2" t="e">
        <f>+'Balance ME %'!F33*'Balance ME %'!F$32*'Balance ME %'!F$13*'Balance ME %'!F$7</f>
        <v>#VALUE!</v>
      </c>
      <c r="G33" s="62" t="e">
        <f>+'Balance ME %'!G33*'Balance ME %'!G$32*'Balance ME %'!G$13*'Balance ME %'!G$7</f>
        <v>#VALUE!</v>
      </c>
    </row>
    <row r="34" spans="2:7" x14ac:dyDescent="0.3">
      <c r="B34" s="61" t="s">
        <v>12</v>
      </c>
      <c r="C34" s="2" t="e">
        <f>+'Balance ME %'!C34*'Balance ME %'!C$32*'Balance ME %'!C$13*'Balance ME %'!C$7</f>
        <v>#VALUE!</v>
      </c>
      <c r="D34" s="2" t="e">
        <f>+'Balance ME %'!D34*'Balance ME %'!D$32*'Balance ME %'!D$13*'Balance ME %'!D$7</f>
        <v>#VALUE!</v>
      </c>
      <c r="E34" s="2" t="e">
        <f>+'Balance ME %'!E34*'Balance ME %'!E$32*'Balance ME %'!E$13*'Balance ME %'!E$7</f>
        <v>#VALUE!</v>
      </c>
      <c r="F34" s="2" t="e">
        <f>+'Balance ME %'!F34*'Balance ME %'!F$32*'Balance ME %'!F$13*'Balance ME %'!F$7</f>
        <v>#VALUE!</v>
      </c>
      <c r="G34" s="62" t="e">
        <f>+'Balance ME %'!G34*'Balance ME %'!G$32*'Balance ME %'!G$13*'Balance ME %'!G$7</f>
        <v>#VALUE!</v>
      </c>
    </row>
    <row r="35" spans="2:7" x14ac:dyDescent="0.3">
      <c r="B35" s="61" t="s">
        <v>13</v>
      </c>
      <c r="C35" s="2" t="e">
        <f>+'Balance ME %'!C35*'Balance ME %'!C$32*'Balance ME %'!C$13*'Balance ME %'!C$7</f>
        <v>#VALUE!</v>
      </c>
      <c r="D35" s="2" t="e">
        <f>+'Balance ME %'!D35*'Balance ME %'!D$32*'Balance ME %'!D$13*'Balance ME %'!D$7</f>
        <v>#VALUE!</v>
      </c>
      <c r="E35" s="2" t="e">
        <f>+'Balance ME %'!E35*'Balance ME %'!E$32*'Balance ME %'!E$13*'Balance ME %'!E$7</f>
        <v>#VALUE!</v>
      </c>
      <c r="F35" s="2" t="e">
        <f>+'Balance ME %'!F35*'Balance ME %'!F$32*'Balance ME %'!F$13*'Balance ME %'!F$7</f>
        <v>#VALUE!</v>
      </c>
      <c r="G35" s="62" t="e">
        <f>+'Balance ME %'!G35*'Balance ME %'!G$32*'Balance ME %'!G$13*'Balance ME %'!G$7</f>
        <v>#VALUE!</v>
      </c>
    </row>
    <row r="36" spans="2:7" x14ac:dyDescent="0.3">
      <c r="B36" s="61" t="s">
        <v>54</v>
      </c>
      <c r="C36" s="2" t="e">
        <f>+'Balance ME %'!C36*'Balance ME %'!C$32*'Balance ME %'!C$13*'Balance ME %'!C$7</f>
        <v>#VALUE!</v>
      </c>
      <c r="D36" s="2" t="e">
        <f>+'Balance ME %'!D36*'Balance ME %'!D$32*'Balance ME %'!D$13*'Balance ME %'!D$7</f>
        <v>#VALUE!</v>
      </c>
      <c r="E36" s="2" t="e">
        <f>+'Balance ME %'!E36*'Balance ME %'!E$32*'Balance ME %'!E$13*'Balance ME %'!E$7</f>
        <v>#VALUE!</v>
      </c>
      <c r="F36" s="2" t="e">
        <f>+'Balance ME %'!F36*'Balance ME %'!F$32*'Balance ME %'!F$13*'Balance ME %'!F$7</f>
        <v>#VALUE!</v>
      </c>
      <c r="G36" s="62" t="e">
        <f>+'Balance ME %'!G36*'Balance ME %'!G$32*'Balance ME %'!G$13*'Balance ME %'!G$7</f>
        <v>#VALUE!</v>
      </c>
    </row>
    <row r="37" spans="2:7" x14ac:dyDescent="0.3">
      <c r="B37" s="61" t="s">
        <v>17</v>
      </c>
      <c r="C37" s="2" t="e">
        <f>+'Balance ME %'!C37*'Balance ME %'!C$32*'Balance ME %'!C$13*'Balance ME %'!C$7</f>
        <v>#VALUE!</v>
      </c>
      <c r="D37" s="2" t="e">
        <f>+'Balance ME %'!D37*'Balance ME %'!D$32*'Balance ME %'!D$13*'Balance ME %'!D$7</f>
        <v>#VALUE!</v>
      </c>
      <c r="E37" s="2" t="e">
        <f>+'Balance ME %'!E37*'Balance ME %'!E$32*'Balance ME %'!E$13*'Balance ME %'!E$7</f>
        <v>#VALUE!</v>
      </c>
      <c r="F37" s="2" t="e">
        <f>+'Balance ME %'!F37*'Balance ME %'!F$32*'Balance ME %'!F$13*'Balance ME %'!F$7</f>
        <v>#VALUE!</v>
      </c>
      <c r="G37" s="62" t="e">
        <f>+'Balance ME %'!G37*'Balance ME %'!G$32*'Balance ME %'!G$13*'Balance ME %'!G$7</f>
        <v>#VALUE!</v>
      </c>
    </row>
    <row r="38" spans="2:7" x14ac:dyDescent="0.3">
      <c r="B38" s="61" t="s">
        <v>92</v>
      </c>
      <c r="C38" s="2" t="e">
        <f>+'Balance ME %'!C38*'Balance ME %'!C$32*'Balance ME %'!C$13*'Balance ME %'!C$7</f>
        <v>#VALUE!</v>
      </c>
      <c r="D38" s="2" t="e">
        <f>+'Balance ME %'!D38*'Balance ME %'!D$32*'Balance ME %'!D$13*'Balance ME %'!D$7</f>
        <v>#VALUE!</v>
      </c>
      <c r="E38" s="2" t="e">
        <f>+'Balance ME %'!E38*'Balance ME %'!E$32*'Balance ME %'!E$13*'Balance ME %'!E$7</f>
        <v>#VALUE!</v>
      </c>
      <c r="F38" s="2" t="e">
        <f>+'Balance ME %'!F38*'Balance ME %'!F$32*'Balance ME %'!F$13*'Balance ME %'!F$7</f>
        <v>#VALUE!</v>
      </c>
      <c r="G38" s="62" t="e">
        <f>+'Balance ME %'!G38*'Balance ME %'!G$32*'Balance ME %'!G$13*'Balance ME %'!G$7</f>
        <v>#VALUE!</v>
      </c>
    </row>
    <row r="39" spans="2:7" x14ac:dyDescent="0.3">
      <c r="B39" s="72" t="s">
        <v>10</v>
      </c>
      <c r="C39" s="54" t="e">
        <f>+'Balance ME %'!C39*'Balance ME %'!C$13*'Balance ME %'!C$7</f>
        <v>#VALUE!</v>
      </c>
      <c r="D39" s="54" t="e">
        <f>+'Balance ME %'!D39*'Balance ME %'!D$13*'Balance ME %'!D$7</f>
        <v>#VALUE!</v>
      </c>
      <c r="E39" s="54" t="e">
        <f>+'Balance ME %'!E39*'Balance ME %'!E$13*'Balance ME %'!E$7</f>
        <v>#VALUE!</v>
      </c>
      <c r="F39" s="54" t="e">
        <f>+'Balance ME %'!F39*'Balance ME %'!F$13*'Balance ME %'!F$7</f>
        <v>#VALUE!</v>
      </c>
      <c r="G39" s="73" t="e">
        <f>+'Balance ME %'!G39*'Balance ME %'!G$13*'Balance ME %'!G$7</f>
        <v>#VALUE!</v>
      </c>
    </row>
    <row r="40" spans="2:7" ht="21" x14ac:dyDescent="0.4">
      <c r="B40" s="59" t="s">
        <v>20</v>
      </c>
      <c r="C40" s="50" t="e">
        <f>+'Balance ME %'!C$7*'Balance ME %'!C40</f>
        <v>#VALUE!</v>
      </c>
      <c r="D40" s="50" t="e">
        <f>+'Balance ME %'!D$7*'Balance ME %'!D40</f>
        <v>#VALUE!</v>
      </c>
      <c r="E40" s="50" t="e">
        <f>+'Balance ME %'!E$7*'Balance ME %'!E40</f>
        <v>#VALUE!</v>
      </c>
      <c r="F40" s="50" t="e">
        <f>+'Balance ME %'!F$7*'Balance ME %'!F40</f>
        <v>#VALUE!</v>
      </c>
      <c r="G40" s="60" t="e">
        <f>+'Balance ME %'!G$7*'Balance ME %'!G40</f>
        <v>#VALUE!</v>
      </c>
    </row>
    <row r="41" spans="2:7" x14ac:dyDescent="0.3">
      <c r="B41" s="72" t="s">
        <v>22</v>
      </c>
      <c r="C41" s="54" t="e">
        <f>+'Balance ME %'!C41*'Balance ME %'!C$40*'Balance ME %'!C$7</f>
        <v>#VALUE!</v>
      </c>
      <c r="D41" s="54" t="e">
        <f>+'Balance ME %'!D41*'Balance ME %'!D$40*'Balance ME %'!D$7</f>
        <v>#VALUE!</v>
      </c>
      <c r="E41" s="54" t="e">
        <f>+'Balance ME %'!E41*'Balance ME %'!E$40*'Balance ME %'!E$7</f>
        <v>#VALUE!</v>
      </c>
      <c r="F41" s="54" t="e">
        <f>+'Balance ME %'!F41*'Balance ME %'!F$40*'Balance ME %'!F$7</f>
        <v>#VALUE!</v>
      </c>
      <c r="G41" s="73" t="e">
        <f>+'Balance ME %'!G41*'Balance ME %'!G$40*'Balance ME %'!G$7</f>
        <v>#VALUE!</v>
      </c>
    </row>
    <row r="42" spans="2:7" x14ac:dyDescent="0.3">
      <c r="B42" s="72" t="s">
        <v>55</v>
      </c>
      <c r="C42" s="54" t="e">
        <f>+'Balance ME %'!C42*'Balance ME %'!C$41*'Balance ME %'!C$40*'Balance ME %'!C$7</f>
        <v>#VALUE!</v>
      </c>
      <c r="D42" s="54" t="e">
        <f>+'Balance ME %'!D42*'Balance ME %'!D$41*'Balance ME %'!D$40*'Balance ME %'!D$7</f>
        <v>#VALUE!</v>
      </c>
      <c r="E42" s="54" t="e">
        <f>+'Balance ME %'!E42*'Balance ME %'!E$41*'Balance ME %'!E$40*'Balance ME %'!E$7</f>
        <v>#VALUE!</v>
      </c>
      <c r="F42" s="54" t="e">
        <f>+'Balance ME %'!F42*'Balance ME %'!F$41*'Balance ME %'!F$40*'Balance ME %'!F$7</f>
        <v>#VALUE!</v>
      </c>
      <c r="G42" s="73" t="e">
        <f>+'Balance ME %'!G42*'Balance ME %'!G$41*'Balance ME %'!G$40*'Balance ME %'!G$7</f>
        <v>#VALUE!</v>
      </c>
    </row>
    <row r="43" spans="2:7" x14ac:dyDescent="0.3">
      <c r="B43" s="77" t="s">
        <v>23</v>
      </c>
      <c r="C43" s="5" t="e">
        <f>+'Balance ME %'!C43*'Balance ME %'!C$42*'Balance ME %'!C$41*'Balance ME %'!C$40*'Balance ME %'!C$7</f>
        <v>#VALUE!</v>
      </c>
      <c r="D43" s="5" t="e">
        <f>+'Balance ME %'!D43*'Balance ME %'!D$42*'Balance ME %'!D$41*'Balance ME %'!D$40*'Balance ME %'!D$7</f>
        <v>#VALUE!</v>
      </c>
      <c r="E43" s="5" t="e">
        <f>+'Balance ME %'!E43*'Balance ME %'!E$42*'Balance ME %'!E$41*'Balance ME %'!E$40*'Balance ME %'!E$7</f>
        <v>#VALUE!</v>
      </c>
      <c r="F43" s="5" t="e">
        <f>+'Balance ME %'!F43*'Balance ME %'!F$42*'Balance ME %'!F$41*'Balance ME %'!F$40*'Balance ME %'!F$7</f>
        <v>#VALUE!</v>
      </c>
      <c r="G43" s="78" t="e">
        <f>+'Balance ME %'!G43*'Balance ME %'!G$42*'Balance ME %'!G$41*'Balance ME %'!G$40*'Balance ME %'!G$7</f>
        <v>#VALUE!</v>
      </c>
    </row>
    <row r="44" spans="2:7" x14ac:dyDescent="0.3">
      <c r="B44" s="77" t="s">
        <v>24</v>
      </c>
      <c r="C44" s="5" t="e">
        <f>+'Balance ME %'!C44*'Balance ME %'!C$42*'Balance ME %'!C$41*'Balance ME %'!C$40*'Balance ME %'!C$7</f>
        <v>#VALUE!</v>
      </c>
      <c r="D44" s="5" t="e">
        <f>+'Balance ME %'!D44*'Balance ME %'!D$42*'Balance ME %'!D$41*'Balance ME %'!D$40*'Balance ME %'!D$7</f>
        <v>#VALUE!</v>
      </c>
      <c r="E44" s="5" t="e">
        <f>+'Balance ME %'!E44*'Balance ME %'!E$42*'Balance ME %'!E$41*'Balance ME %'!E$40*'Balance ME %'!E$7</f>
        <v>#VALUE!</v>
      </c>
      <c r="F44" s="5" t="e">
        <f>+'Balance ME %'!F44*'Balance ME %'!F$42*'Balance ME %'!F$41*'Balance ME %'!F$40*'Balance ME %'!F$7</f>
        <v>#VALUE!</v>
      </c>
      <c r="G44" s="78" t="e">
        <f>+'Balance ME %'!G44*'Balance ME %'!G$42*'Balance ME %'!G$41*'Balance ME %'!G$40*'Balance ME %'!G$7</f>
        <v>#VALUE!</v>
      </c>
    </row>
    <row r="45" spans="2:7" x14ac:dyDescent="0.3">
      <c r="B45" s="77" t="s">
        <v>25</v>
      </c>
      <c r="C45" s="5" t="e">
        <f>+'Balance ME %'!C45*'Balance ME %'!C$42*'Balance ME %'!C$41*'Balance ME %'!C$40*'Balance ME %'!C$7</f>
        <v>#VALUE!</v>
      </c>
      <c r="D45" s="5" t="e">
        <f>+'Balance ME %'!D45*'Balance ME %'!D$42*'Balance ME %'!D$41*'Balance ME %'!D$40*'Balance ME %'!D$7</f>
        <v>#VALUE!</v>
      </c>
      <c r="E45" s="5" t="e">
        <f>+'Balance ME %'!E45*'Balance ME %'!E$42*'Balance ME %'!E$41*'Balance ME %'!E$40*'Balance ME %'!E$7</f>
        <v>#VALUE!</v>
      </c>
      <c r="F45" s="5" t="e">
        <f>+'Balance ME %'!F45*'Balance ME %'!F$42*'Balance ME %'!F$41*'Balance ME %'!F$40*'Balance ME %'!F$7</f>
        <v>#VALUE!</v>
      </c>
      <c r="G45" s="78" t="e">
        <f>+'Balance ME %'!G45*'Balance ME %'!G$42*'Balance ME %'!G$41*'Balance ME %'!G$40*'Balance ME %'!G$7</f>
        <v>#VALUE!</v>
      </c>
    </row>
    <row r="46" spans="2:7" x14ac:dyDescent="0.3">
      <c r="B46" s="77" t="s">
        <v>26</v>
      </c>
      <c r="C46" s="5" t="e">
        <f>+'Balance ME %'!C46*'Balance ME %'!C$42*'Balance ME %'!C$41*'Balance ME %'!C$40*'Balance ME %'!C$7</f>
        <v>#VALUE!</v>
      </c>
      <c r="D46" s="5" t="e">
        <f>+'Balance ME %'!D46*'Balance ME %'!D$42*'Balance ME %'!D$41*'Balance ME %'!D$40*'Balance ME %'!D$7</f>
        <v>#VALUE!</v>
      </c>
      <c r="E46" s="5" t="e">
        <f>+'Balance ME %'!E46*'Balance ME %'!E$42*'Balance ME %'!E$41*'Balance ME %'!E$40*'Balance ME %'!E$7</f>
        <v>#VALUE!</v>
      </c>
      <c r="F46" s="5" t="e">
        <f>+'Balance ME %'!F46*'Balance ME %'!F$42*'Balance ME %'!F$41*'Balance ME %'!F$40*'Balance ME %'!F$7</f>
        <v>#VALUE!</v>
      </c>
      <c r="G46" s="78" t="e">
        <f>+'Balance ME %'!G46*'Balance ME %'!G$42*'Balance ME %'!G$41*'Balance ME %'!G$40*'Balance ME %'!G$7</f>
        <v>#VALUE!</v>
      </c>
    </row>
    <row r="47" spans="2:7" x14ac:dyDescent="0.3">
      <c r="B47" s="67" t="s">
        <v>27</v>
      </c>
      <c r="C47" s="5" t="e">
        <f>+'Balance ME %'!C47*'Balance ME %'!C$42*'Balance ME %'!C$41*'Balance ME %'!C$40*'Balance ME %'!C$7</f>
        <v>#VALUE!</v>
      </c>
      <c r="D47" s="5" t="e">
        <f>+'Balance ME %'!D47*'Balance ME %'!D$42*'Balance ME %'!D$41*'Balance ME %'!D$40*'Balance ME %'!D$7</f>
        <v>#VALUE!</v>
      </c>
      <c r="E47" s="5" t="e">
        <f>+'Balance ME %'!E47*'Balance ME %'!E$42*'Balance ME %'!E$41*'Balance ME %'!E$40*'Balance ME %'!E$7</f>
        <v>#VALUE!</v>
      </c>
      <c r="F47" s="5" t="e">
        <f>+'Balance ME %'!F47*'Balance ME %'!F$42*'Balance ME %'!F$41*'Balance ME %'!F$40*'Balance ME %'!F$7</f>
        <v>#VALUE!</v>
      </c>
      <c r="G47" s="78" t="e">
        <f>+'Balance ME %'!G47*'Balance ME %'!G$42*'Balance ME %'!G$41*'Balance ME %'!G$40*'Balance ME %'!G$7</f>
        <v>#VALUE!</v>
      </c>
    </row>
    <row r="48" spans="2:7" x14ac:dyDescent="0.3">
      <c r="B48" s="67" t="s">
        <v>28</v>
      </c>
      <c r="C48" s="5" t="e">
        <f>+'Balance ME %'!C48*'Balance ME %'!C$42*'Balance ME %'!C$41*'Balance ME %'!C$40*'Balance ME %'!C$7</f>
        <v>#VALUE!</v>
      </c>
      <c r="D48" s="5" t="e">
        <f>+'Balance ME %'!D48*'Balance ME %'!D$42*'Balance ME %'!D$41*'Balance ME %'!D$40*'Balance ME %'!D$7</f>
        <v>#VALUE!</v>
      </c>
      <c r="E48" s="5" t="e">
        <f>+'Balance ME %'!E48*'Balance ME %'!E$42*'Balance ME %'!E$41*'Balance ME %'!E$40*'Balance ME %'!E$7</f>
        <v>#VALUE!</v>
      </c>
      <c r="F48" s="5" t="e">
        <f>+'Balance ME %'!F48*'Balance ME %'!F$42*'Balance ME %'!F$41*'Balance ME %'!F$40*'Balance ME %'!F$7</f>
        <v>#VALUE!</v>
      </c>
      <c r="G48" s="78" t="e">
        <f>+'Balance ME %'!G48*'Balance ME %'!G$42*'Balance ME %'!G$41*'Balance ME %'!G$40*'Balance ME %'!G$7</f>
        <v>#VALUE!</v>
      </c>
    </row>
    <row r="49" spans="2:7" x14ac:dyDescent="0.3">
      <c r="B49" s="67" t="s">
        <v>29</v>
      </c>
      <c r="C49" s="5" t="e">
        <f>+'Balance ME %'!C49*'Balance ME %'!C$42*'Balance ME %'!C$41*'Balance ME %'!C$40*'Balance ME %'!C$7</f>
        <v>#VALUE!</v>
      </c>
      <c r="D49" s="5" t="e">
        <f>+'Balance ME %'!D49*'Balance ME %'!D$42*'Balance ME %'!D$41*'Balance ME %'!D$40*'Balance ME %'!D$7</f>
        <v>#VALUE!</v>
      </c>
      <c r="E49" s="5" t="e">
        <f>+'Balance ME %'!E49*'Balance ME %'!E$42*'Balance ME %'!E$41*'Balance ME %'!E$40*'Balance ME %'!E$7</f>
        <v>#VALUE!</v>
      </c>
      <c r="F49" s="5" t="e">
        <f>+'Balance ME %'!F49*'Balance ME %'!F$42*'Balance ME %'!F$41*'Balance ME %'!F$40*'Balance ME %'!F$7</f>
        <v>#VALUE!</v>
      </c>
      <c r="G49" s="78" t="e">
        <f>+'Balance ME %'!G49*'Balance ME %'!G$42*'Balance ME %'!G$41*'Balance ME %'!G$40*'Balance ME %'!G$7</f>
        <v>#VALUE!</v>
      </c>
    </row>
    <row r="50" spans="2:7" x14ac:dyDescent="0.3">
      <c r="B50" s="67" t="s">
        <v>30</v>
      </c>
      <c r="C50" s="5" t="e">
        <f>+'Balance ME %'!C50*'Balance ME %'!C$42*'Balance ME %'!C$41*'Balance ME %'!C$40*'Balance ME %'!C$7</f>
        <v>#VALUE!</v>
      </c>
      <c r="D50" s="5" t="e">
        <f>+'Balance ME %'!D50*'Balance ME %'!D$42*'Balance ME %'!D$41*'Balance ME %'!D$40*'Balance ME %'!D$7</f>
        <v>#VALUE!</v>
      </c>
      <c r="E50" s="5" t="e">
        <f>+'Balance ME %'!E50*'Balance ME %'!E$42*'Balance ME %'!E$41*'Balance ME %'!E$40*'Balance ME %'!E$7</f>
        <v>#VALUE!</v>
      </c>
      <c r="F50" s="5" t="e">
        <f>+'Balance ME %'!F50*'Balance ME %'!F$42*'Balance ME %'!F$41*'Balance ME %'!F$40*'Balance ME %'!F$7</f>
        <v>#VALUE!</v>
      </c>
      <c r="G50" s="78" t="e">
        <f>+'Balance ME %'!G50*'Balance ME %'!G$42*'Balance ME %'!G$41*'Balance ME %'!G$40*'Balance ME %'!G$7</f>
        <v>#VALUE!</v>
      </c>
    </row>
    <row r="51" spans="2:7" x14ac:dyDescent="0.3">
      <c r="B51" s="67" t="s">
        <v>31</v>
      </c>
      <c r="C51" s="5" t="e">
        <f>+'Balance ME %'!C51*'Balance ME %'!C$42*'Balance ME %'!C$41*'Balance ME %'!C$40*'Balance ME %'!C$7</f>
        <v>#VALUE!</v>
      </c>
      <c r="D51" s="5" t="e">
        <f>+'Balance ME %'!D51*'Balance ME %'!D$42*'Balance ME %'!D$41*'Balance ME %'!D$40*'Balance ME %'!D$7</f>
        <v>#VALUE!</v>
      </c>
      <c r="E51" s="5" t="e">
        <f>+'Balance ME %'!E51*'Balance ME %'!E$42*'Balance ME %'!E$41*'Balance ME %'!E$40*'Balance ME %'!E$7</f>
        <v>#VALUE!</v>
      </c>
      <c r="F51" s="5" t="e">
        <f>+'Balance ME %'!F51*'Balance ME %'!F$42*'Balance ME %'!F$41*'Balance ME %'!F$40*'Balance ME %'!F$7</f>
        <v>#VALUE!</v>
      </c>
      <c r="G51" s="78" t="e">
        <f>+'Balance ME %'!G51*'Balance ME %'!G$42*'Balance ME %'!G$41*'Balance ME %'!G$40*'Balance ME %'!G$7</f>
        <v>#VALUE!</v>
      </c>
    </row>
    <row r="52" spans="2:7" x14ac:dyDescent="0.3">
      <c r="B52" s="67" t="s">
        <v>32</v>
      </c>
      <c r="C52" s="5" t="e">
        <f>+'Balance ME %'!C52*'Balance ME %'!C$42*'Balance ME %'!C$41*'Balance ME %'!C$40*'Balance ME %'!C$7</f>
        <v>#VALUE!</v>
      </c>
      <c r="D52" s="5" t="e">
        <f>+'Balance ME %'!D52*'Balance ME %'!D$42*'Balance ME %'!D$41*'Balance ME %'!D$40*'Balance ME %'!D$7</f>
        <v>#VALUE!</v>
      </c>
      <c r="E52" s="5" t="e">
        <f>+'Balance ME %'!E52*'Balance ME %'!E$42*'Balance ME %'!E$41*'Balance ME %'!E$40*'Balance ME %'!E$7</f>
        <v>#VALUE!</v>
      </c>
      <c r="F52" s="5" t="e">
        <f>+'Balance ME %'!F52*'Balance ME %'!F$42*'Balance ME %'!F$41*'Balance ME %'!F$40*'Balance ME %'!F$7</f>
        <v>#VALUE!</v>
      </c>
      <c r="G52" s="78" t="e">
        <f>+'Balance ME %'!G52*'Balance ME %'!G$42*'Balance ME %'!G$41*'Balance ME %'!G$40*'Balance ME %'!G$7</f>
        <v>#VALUE!</v>
      </c>
    </row>
    <row r="53" spans="2:7" x14ac:dyDescent="0.3">
      <c r="B53" s="67" t="s">
        <v>10</v>
      </c>
      <c r="C53" s="5" t="e">
        <f>+'Balance ME %'!C53*'Balance ME %'!C$42*'Balance ME %'!C$41*'Balance ME %'!C$40*'Balance ME %'!C$7</f>
        <v>#VALUE!</v>
      </c>
      <c r="D53" s="5" t="e">
        <f>+'Balance ME %'!D53*'Balance ME %'!D$42*'Balance ME %'!D$41*'Balance ME %'!D$40*'Balance ME %'!D$7</f>
        <v>#VALUE!</v>
      </c>
      <c r="E53" s="5" t="e">
        <f>+'Balance ME %'!E53*'Balance ME %'!E$42*'Balance ME %'!E$41*'Balance ME %'!E$40*'Balance ME %'!E$7</f>
        <v>#VALUE!</v>
      </c>
      <c r="F53" s="5" t="e">
        <f>+'Balance ME %'!F53*'Balance ME %'!F$42*'Balance ME %'!F$41*'Balance ME %'!F$40*'Balance ME %'!F$7</f>
        <v>#VALUE!</v>
      </c>
      <c r="G53" s="78" t="e">
        <f>+'Balance ME %'!G53*'Balance ME %'!G$42*'Balance ME %'!G$41*'Balance ME %'!G$40*'Balance ME %'!G$7</f>
        <v>#VALUE!</v>
      </c>
    </row>
    <row r="54" spans="2:7" x14ac:dyDescent="0.3">
      <c r="B54" s="72" t="s">
        <v>56</v>
      </c>
      <c r="C54" s="54" t="e">
        <f>+'Balance ME %'!C54*'Balance ME %'!C$41*'Balance ME %'!C$40*'Balance ME %'!C$7</f>
        <v>#VALUE!</v>
      </c>
      <c r="D54" s="54" t="e">
        <f>+'Balance ME %'!D54*'Balance ME %'!D$41*'Balance ME %'!D$40*'Balance ME %'!D$7</f>
        <v>#VALUE!</v>
      </c>
      <c r="E54" s="54" t="e">
        <f>+'Balance ME %'!E54*'Balance ME %'!E$41*'Balance ME %'!E$40*'Balance ME %'!E$7</f>
        <v>#VALUE!</v>
      </c>
      <c r="F54" s="54" t="e">
        <f>+'Balance ME %'!F54*'Balance ME %'!F$41*'Balance ME %'!F$40*'Balance ME %'!F$7</f>
        <v>#VALUE!</v>
      </c>
      <c r="G54" s="73" t="e">
        <f>+'Balance ME %'!G54*'Balance ME %'!G$41*'Balance ME %'!G$40*'Balance ME %'!G$7</f>
        <v>#VALUE!</v>
      </c>
    </row>
    <row r="55" spans="2:7" x14ac:dyDescent="0.3">
      <c r="B55" s="77" t="s">
        <v>23</v>
      </c>
      <c r="C55" s="5" t="e">
        <f>+'Balance ME %'!C55*'Balance ME %'!C$54*'Balance ME %'!C$41*'Balance ME %'!C$40*'Balance ME %'!C$7</f>
        <v>#VALUE!</v>
      </c>
      <c r="D55" s="5" t="e">
        <f>+'Balance ME %'!D55*'Balance ME %'!D$54*'Balance ME %'!D$41*'Balance ME %'!D$40*'Balance ME %'!D$7</f>
        <v>#VALUE!</v>
      </c>
      <c r="E55" s="5" t="e">
        <f>+'Balance ME %'!E55*'Balance ME %'!E$54*'Balance ME %'!E$41*'Balance ME %'!E$40*'Balance ME %'!E$7</f>
        <v>#VALUE!</v>
      </c>
      <c r="F55" s="5" t="e">
        <f>+'Balance ME %'!F55*'Balance ME %'!F$54*'Balance ME %'!F$41*'Balance ME %'!F$40*'Balance ME %'!F$7</f>
        <v>#VALUE!</v>
      </c>
      <c r="G55" s="78" t="e">
        <f>+'Balance ME %'!G55*'Balance ME %'!G$54*'Balance ME %'!G$41*'Balance ME %'!G$40*'Balance ME %'!G$7</f>
        <v>#VALUE!</v>
      </c>
    </row>
    <row r="56" spans="2:7" x14ac:dyDescent="0.3">
      <c r="B56" s="77" t="s">
        <v>24</v>
      </c>
      <c r="C56" s="5" t="e">
        <f>+'Balance ME %'!C56*'Balance ME %'!C$54*'Balance ME %'!C$41*'Balance ME %'!C$40*'Balance ME %'!C$7</f>
        <v>#VALUE!</v>
      </c>
      <c r="D56" s="5" t="e">
        <f>+'Balance ME %'!D56*'Balance ME %'!D$54*'Balance ME %'!D$41*'Balance ME %'!D$40*'Balance ME %'!D$7</f>
        <v>#VALUE!</v>
      </c>
      <c r="E56" s="5" t="e">
        <f>+'Balance ME %'!E56*'Balance ME %'!E$54*'Balance ME %'!E$41*'Balance ME %'!E$40*'Balance ME %'!E$7</f>
        <v>#VALUE!</v>
      </c>
      <c r="F56" s="5" t="e">
        <f>+'Balance ME %'!F56*'Balance ME %'!F$54*'Balance ME %'!F$41*'Balance ME %'!F$40*'Balance ME %'!F$7</f>
        <v>#VALUE!</v>
      </c>
      <c r="G56" s="78" t="e">
        <f>+'Balance ME %'!G56*'Balance ME %'!G$54*'Balance ME %'!G$41*'Balance ME %'!G$40*'Balance ME %'!G$7</f>
        <v>#VALUE!</v>
      </c>
    </row>
    <row r="57" spans="2:7" x14ac:dyDescent="0.3">
      <c r="B57" s="77" t="s">
        <v>25</v>
      </c>
      <c r="C57" s="5" t="e">
        <f>+'Balance ME %'!C57*'Balance ME %'!C$54*'Balance ME %'!C$41*'Balance ME %'!C$40*'Balance ME %'!C$7</f>
        <v>#VALUE!</v>
      </c>
      <c r="D57" s="5" t="e">
        <f>+'Balance ME %'!D57*'Balance ME %'!D$54*'Balance ME %'!D$41*'Balance ME %'!D$40*'Balance ME %'!D$7</f>
        <v>#VALUE!</v>
      </c>
      <c r="E57" s="5" t="e">
        <f>+'Balance ME %'!E57*'Balance ME %'!E$54*'Balance ME %'!E$41*'Balance ME %'!E$40*'Balance ME %'!E$7</f>
        <v>#VALUE!</v>
      </c>
      <c r="F57" s="5" t="e">
        <f>+'Balance ME %'!F57*'Balance ME %'!F$54*'Balance ME %'!F$41*'Balance ME %'!F$40*'Balance ME %'!F$7</f>
        <v>#VALUE!</v>
      </c>
      <c r="G57" s="78" t="e">
        <f>+'Balance ME %'!G57*'Balance ME %'!G$54*'Balance ME %'!G$41*'Balance ME %'!G$40*'Balance ME %'!G$7</f>
        <v>#VALUE!</v>
      </c>
    </row>
    <row r="58" spans="2:7" x14ac:dyDescent="0.3">
      <c r="B58" s="77" t="s">
        <v>26</v>
      </c>
      <c r="C58" s="5" t="e">
        <f>+'Balance ME %'!C58*'Balance ME %'!C$54*'Balance ME %'!C$41*'Balance ME %'!C$40*'Balance ME %'!C$7</f>
        <v>#VALUE!</v>
      </c>
      <c r="D58" s="5" t="e">
        <f>+'Balance ME %'!D58*'Balance ME %'!D$54*'Balance ME %'!D$41*'Balance ME %'!D$40*'Balance ME %'!D$7</f>
        <v>#VALUE!</v>
      </c>
      <c r="E58" s="5" t="e">
        <f>+'Balance ME %'!E58*'Balance ME %'!E$54*'Balance ME %'!E$41*'Balance ME %'!E$40*'Balance ME %'!E$7</f>
        <v>#VALUE!</v>
      </c>
      <c r="F58" s="5" t="e">
        <f>+'Balance ME %'!F58*'Balance ME %'!F$54*'Balance ME %'!F$41*'Balance ME %'!F$40*'Balance ME %'!F$7</f>
        <v>#VALUE!</v>
      </c>
      <c r="G58" s="78" t="e">
        <f>+'Balance ME %'!G58*'Balance ME %'!G$54*'Balance ME %'!G$41*'Balance ME %'!G$40*'Balance ME %'!G$7</f>
        <v>#VALUE!</v>
      </c>
    </row>
    <row r="59" spans="2:7" x14ac:dyDescent="0.3">
      <c r="B59" s="67" t="s">
        <v>27</v>
      </c>
      <c r="C59" s="5" t="e">
        <f>+'Balance ME %'!C59*'Balance ME %'!C$54*'Balance ME %'!C$41*'Balance ME %'!C$40*'Balance ME %'!C$7</f>
        <v>#VALUE!</v>
      </c>
      <c r="D59" s="5" t="e">
        <f>+'Balance ME %'!D59*'Balance ME %'!D$54*'Balance ME %'!D$41*'Balance ME %'!D$40*'Balance ME %'!D$7</f>
        <v>#VALUE!</v>
      </c>
      <c r="E59" s="5" t="e">
        <f>+'Balance ME %'!E59*'Balance ME %'!E$54*'Balance ME %'!E$41*'Balance ME %'!E$40*'Balance ME %'!E$7</f>
        <v>#VALUE!</v>
      </c>
      <c r="F59" s="5" t="e">
        <f>+'Balance ME %'!F59*'Balance ME %'!F$54*'Balance ME %'!F$41*'Balance ME %'!F$40*'Balance ME %'!F$7</f>
        <v>#VALUE!</v>
      </c>
      <c r="G59" s="78" t="e">
        <f>+'Balance ME %'!G59*'Balance ME %'!G$54*'Balance ME %'!G$41*'Balance ME %'!G$40*'Balance ME %'!G$7</f>
        <v>#VALUE!</v>
      </c>
    </row>
    <row r="60" spans="2:7" x14ac:dyDescent="0.3">
      <c r="B60" s="67" t="s">
        <v>28</v>
      </c>
      <c r="C60" s="5" t="e">
        <f>+'Balance ME %'!C60*'Balance ME %'!C$54*'Balance ME %'!C$41*'Balance ME %'!C$40*'Balance ME %'!C$7</f>
        <v>#VALUE!</v>
      </c>
      <c r="D60" s="5" t="e">
        <f>+'Balance ME %'!D60*'Balance ME %'!D$54*'Balance ME %'!D$41*'Balance ME %'!D$40*'Balance ME %'!D$7</f>
        <v>#VALUE!</v>
      </c>
      <c r="E60" s="5" t="e">
        <f>+'Balance ME %'!E60*'Balance ME %'!E$54*'Balance ME %'!E$41*'Balance ME %'!E$40*'Balance ME %'!E$7</f>
        <v>#VALUE!</v>
      </c>
      <c r="F60" s="5" t="e">
        <f>+'Balance ME %'!F60*'Balance ME %'!F$54*'Balance ME %'!F$41*'Balance ME %'!F$40*'Balance ME %'!F$7</f>
        <v>#VALUE!</v>
      </c>
      <c r="G60" s="78" t="e">
        <f>+'Balance ME %'!G60*'Balance ME %'!G$54*'Balance ME %'!G$41*'Balance ME %'!G$40*'Balance ME %'!G$7</f>
        <v>#VALUE!</v>
      </c>
    </row>
    <row r="61" spans="2:7" x14ac:dyDescent="0.3">
      <c r="B61" s="67" t="s">
        <v>29</v>
      </c>
      <c r="C61" s="5" t="e">
        <f>+'Balance ME %'!C61*'Balance ME %'!C$54*'Balance ME %'!C$41*'Balance ME %'!C$40*'Balance ME %'!C$7</f>
        <v>#VALUE!</v>
      </c>
      <c r="D61" s="5" t="e">
        <f>+'Balance ME %'!D61*'Balance ME %'!D$54*'Balance ME %'!D$41*'Balance ME %'!D$40*'Balance ME %'!D$7</f>
        <v>#VALUE!</v>
      </c>
      <c r="E61" s="5" t="e">
        <f>+'Balance ME %'!E61*'Balance ME %'!E$54*'Balance ME %'!E$41*'Balance ME %'!E$40*'Balance ME %'!E$7</f>
        <v>#VALUE!</v>
      </c>
      <c r="F61" s="5" t="e">
        <f>+'Balance ME %'!F61*'Balance ME %'!F$54*'Balance ME %'!F$41*'Balance ME %'!F$40*'Balance ME %'!F$7</f>
        <v>#VALUE!</v>
      </c>
      <c r="G61" s="78" t="e">
        <f>+'Balance ME %'!G61*'Balance ME %'!G$54*'Balance ME %'!G$41*'Balance ME %'!G$40*'Balance ME %'!G$7</f>
        <v>#VALUE!</v>
      </c>
    </row>
    <row r="62" spans="2:7" x14ac:dyDescent="0.3">
      <c r="B62" s="67" t="s">
        <v>30</v>
      </c>
      <c r="C62" s="5" t="e">
        <f>+'Balance ME %'!C62*'Balance ME %'!C$54*'Balance ME %'!C$41*'Balance ME %'!C$40*'Balance ME %'!C$7</f>
        <v>#VALUE!</v>
      </c>
      <c r="D62" s="5" t="e">
        <f>+'Balance ME %'!D62*'Balance ME %'!D$54*'Balance ME %'!D$41*'Balance ME %'!D$40*'Balance ME %'!D$7</f>
        <v>#VALUE!</v>
      </c>
      <c r="E62" s="5" t="e">
        <f>+'Balance ME %'!E62*'Balance ME %'!E$54*'Balance ME %'!E$41*'Balance ME %'!E$40*'Balance ME %'!E$7</f>
        <v>#VALUE!</v>
      </c>
      <c r="F62" s="5" t="e">
        <f>+'Balance ME %'!F62*'Balance ME %'!F$54*'Balance ME %'!F$41*'Balance ME %'!F$40*'Balance ME %'!F$7</f>
        <v>#VALUE!</v>
      </c>
      <c r="G62" s="78" t="e">
        <f>+'Balance ME %'!G62*'Balance ME %'!G$54*'Balance ME %'!G$41*'Balance ME %'!G$40*'Balance ME %'!G$7</f>
        <v>#VALUE!</v>
      </c>
    </row>
    <row r="63" spans="2:7" x14ac:dyDescent="0.3">
      <c r="B63" s="67" t="s">
        <v>31</v>
      </c>
      <c r="C63" s="5" t="e">
        <f>+'Balance ME %'!C63*'Balance ME %'!C$54*'Balance ME %'!C$41*'Balance ME %'!C$40*'Balance ME %'!C$7</f>
        <v>#VALUE!</v>
      </c>
      <c r="D63" s="5" t="e">
        <f>+'Balance ME %'!D63*'Balance ME %'!D$54*'Balance ME %'!D$41*'Balance ME %'!D$40*'Balance ME %'!D$7</f>
        <v>#VALUE!</v>
      </c>
      <c r="E63" s="5" t="e">
        <f>+'Balance ME %'!E63*'Balance ME %'!E$54*'Balance ME %'!E$41*'Balance ME %'!E$40*'Balance ME %'!E$7</f>
        <v>#VALUE!</v>
      </c>
      <c r="F63" s="5" t="e">
        <f>+'Balance ME %'!F63*'Balance ME %'!F$54*'Balance ME %'!F$41*'Balance ME %'!F$40*'Balance ME %'!F$7</f>
        <v>#VALUE!</v>
      </c>
      <c r="G63" s="78" t="e">
        <f>+'Balance ME %'!G63*'Balance ME %'!G$54*'Balance ME %'!G$41*'Balance ME %'!G$40*'Balance ME %'!G$7</f>
        <v>#VALUE!</v>
      </c>
    </row>
    <row r="64" spans="2:7" x14ac:dyDescent="0.3">
      <c r="B64" s="67" t="s">
        <v>32</v>
      </c>
      <c r="C64" s="5" t="e">
        <f>+'Balance ME %'!C64*'Balance ME %'!C$54*'Balance ME %'!C$41*'Balance ME %'!C$40*'Balance ME %'!C$7</f>
        <v>#VALUE!</v>
      </c>
      <c r="D64" s="5" t="e">
        <f>+'Balance ME %'!D64*'Balance ME %'!D$54*'Balance ME %'!D$41*'Balance ME %'!D$40*'Balance ME %'!D$7</f>
        <v>#VALUE!</v>
      </c>
      <c r="E64" s="5" t="e">
        <f>+'Balance ME %'!E64*'Balance ME %'!E$54*'Balance ME %'!E$41*'Balance ME %'!E$40*'Balance ME %'!E$7</f>
        <v>#VALUE!</v>
      </c>
      <c r="F64" s="5" t="e">
        <f>+'Balance ME %'!F64*'Balance ME %'!F$54*'Balance ME %'!F$41*'Balance ME %'!F$40*'Balance ME %'!F$7</f>
        <v>#VALUE!</v>
      </c>
      <c r="G64" s="78" t="e">
        <f>+'Balance ME %'!G64*'Balance ME %'!G$54*'Balance ME %'!G$41*'Balance ME %'!G$40*'Balance ME %'!G$7</f>
        <v>#VALUE!</v>
      </c>
    </row>
    <row r="65" spans="2:7" x14ac:dyDescent="0.3">
      <c r="B65" s="67" t="s">
        <v>10</v>
      </c>
      <c r="C65" s="5" t="e">
        <f>+'Balance ME %'!C65*'Balance ME %'!C$54*'Balance ME %'!C$41*'Balance ME %'!C$40*'Balance ME %'!C$7</f>
        <v>#VALUE!</v>
      </c>
      <c r="D65" s="5" t="e">
        <f>+'Balance ME %'!D65*'Balance ME %'!D$54*'Balance ME %'!D$41*'Balance ME %'!D$40*'Balance ME %'!D$7</f>
        <v>#VALUE!</v>
      </c>
      <c r="E65" s="5" t="e">
        <f>+'Balance ME %'!E65*'Balance ME %'!E$54*'Balance ME %'!E$41*'Balance ME %'!E$40*'Balance ME %'!E$7</f>
        <v>#VALUE!</v>
      </c>
      <c r="F65" s="5" t="e">
        <f>+'Balance ME %'!F65*'Balance ME %'!F$54*'Balance ME %'!F$41*'Balance ME %'!F$40*'Balance ME %'!F$7</f>
        <v>#VALUE!</v>
      </c>
      <c r="G65" s="78" t="e">
        <f>+'Balance ME %'!G65*'Balance ME %'!G$54*'Balance ME %'!G$41*'Balance ME %'!G$40*'Balance ME %'!G$7</f>
        <v>#VALUE!</v>
      </c>
    </row>
    <row r="66" spans="2:7" x14ac:dyDescent="0.3">
      <c r="B66" s="72" t="s">
        <v>33</v>
      </c>
      <c r="C66" s="54" t="e">
        <f>+'Balance ME %'!C66*'Balance ME %'!C$40*'Balance ME %'!C$7</f>
        <v>#VALUE!</v>
      </c>
      <c r="D66" s="54" t="e">
        <f>+'Balance ME %'!D66*'Balance ME %'!D$40*'Balance ME %'!D$7</f>
        <v>#VALUE!</v>
      </c>
      <c r="E66" s="54" t="e">
        <f>+'Balance ME %'!E66*'Balance ME %'!E$40*'Balance ME %'!E$7</f>
        <v>#VALUE!</v>
      </c>
      <c r="F66" s="54" t="e">
        <f>+'Balance ME %'!F66*'Balance ME %'!F$40*'Balance ME %'!F$7</f>
        <v>#VALUE!</v>
      </c>
      <c r="G66" s="73" t="e">
        <f>+'Balance ME %'!G66*'Balance ME %'!G$40*'Balance ME %'!G$7</f>
        <v>#VALUE!</v>
      </c>
    </row>
    <row r="67" spans="2:7" x14ac:dyDescent="0.3">
      <c r="B67" s="72" t="s">
        <v>55</v>
      </c>
      <c r="C67" s="54" t="e">
        <f>+'Balance ME %'!C67*'Balance ME %'!C$66*'Balance ME %'!C$40*'Balance ME %'!C$7</f>
        <v>#VALUE!</v>
      </c>
      <c r="D67" s="54" t="e">
        <f>+'Balance ME %'!D67*'Balance ME %'!D$66*'Balance ME %'!D$40*'Balance ME %'!D$7</f>
        <v>#VALUE!</v>
      </c>
      <c r="E67" s="54" t="e">
        <f>+'Balance ME %'!E67*'Balance ME %'!E$66*'Balance ME %'!E$40*'Balance ME %'!E$7</f>
        <v>#VALUE!</v>
      </c>
      <c r="F67" s="54" t="e">
        <f>+'Balance ME %'!F67*'Balance ME %'!F$66*'Balance ME %'!F$40*'Balance ME %'!F$7</f>
        <v>#VALUE!</v>
      </c>
      <c r="G67" s="73" t="e">
        <f>+'Balance ME %'!G67*'Balance ME %'!G$66*'Balance ME %'!G$40*'Balance ME %'!G$7</f>
        <v>#VALUE!</v>
      </c>
    </row>
    <row r="68" spans="2:7" x14ac:dyDescent="0.3">
      <c r="B68" s="67" t="s">
        <v>13</v>
      </c>
      <c r="C68" s="5" t="e">
        <f>+'Balance ME %'!C68*'Balance ME %'!C$67*'Balance ME %'!C$66*'Balance ME %'!C$40*'Balance ME %'!C$7</f>
        <v>#VALUE!</v>
      </c>
      <c r="D68" s="5" t="e">
        <f>+'Balance ME %'!D68*'Balance ME %'!D$67*'Balance ME %'!D$66*'Balance ME %'!D$40*'Balance ME %'!D$7</f>
        <v>#VALUE!</v>
      </c>
      <c r="E68" s="5" t="e">
        <f>+'Balance ME %'!E68*'Balance ME %'!E$67*'Balance ME %'!E$66*'Balance ME %'!E$40*'Balance ME %'!E$7</f>
        <v>#VALUE!</v>
      </c>
      <c r="F68" s="5" t="e">
        <f>+'Balance ME %'!F68*'Balance ME %'!F$67*'Balance ME %'!F$66*'Balance ME %'!F$40*'Balance ME %'!F$7</f>
        <v>#VALUE!</v>
      </c>
      <c r="G68" s="78" t="e">
        <f>+'Balance ME %'!G68*'Balance ME %'!G$67*'Balance ME %'!G$66*'Balance ME %'!G$40*'Balance ME %'!G$7</f>
        <v>#VALUE!</v>
      </c>
    </row>
    <row r="69" spans="2:7" x14ac:dyDescent="0.3">
      <c r="B69" s="67" t="s">
        <v>34</v>
      </c>
      <c r="C69" s="5" t="e">
        <f>+'Balance ME %'!C69*'Balance ME %'!C$67*'Balance ME %'!C$66*'Balance ME %'!C$40*'Balance ME %'!C$7</f>
        <v>#VALUE!</v>
      </c>
      <c r="D69" s="5" t="e">
        <f>+'Balance ME %'!D69*'Balance ME %'!D$67*'Balance ME %'!D$66*'Balance ME %'!D$40*'Balance ME %'!D$7</f>
        <v>#VALUE!</v>
      </c>
      <c r="E69" s="5" t="e">
        <f>+'Balance ME %'!E69*'Balance ME %'!E$67*'Balance ME %'!E$66*'Balance ME %'!E$40*'Balance ME %'!E$7</f>
        <v>#VALUE!</v>
      </c>
      <c r="F69" s="5" t="e">
        <f>+'Balance ME %'!F69*'Balance ME %'!F$67*'Balance ME %'!F$66*'Balance ME %'!F$40*'Balance ME %'!F$7</f>
        <v>#VALUE!</v>
      </c>
      <c r="G69" s="78" t="e">
        <f>+'Balance ME %'!G69*'Balance ME %'!G$67*'Balance ME %'!G$66*'Balance ME %'!G$40*'Balance ME %'!G$7</f>
        <v>#VALUE!</v>
      </c>
    </row>
    <row r="70" spans="2:7" x14ac:dyDescent="0.3">
      <c r="B70" s="67" t="s">
        <v>35</v>
      </c>
      <c r="C70" s="5" t="e">
        <f>+'Balance ME %'!C70*'Balance ME %'!C$67*'Balance ME %'!C$66*'Balance ME %'!C$40*'Balance ME %'!C$7</f>
        <v>#VALUE!</v>
      </c>
      <c r="D70" s="5" t="e">
        <f>+'Balance ME %'!D70*'Balance ME %'!D$67*'Balance ME %'!D$66*'Balance ME %'!D$40*'Balance ME %'!D$7</f>
        <v>#VALUE!</v>
      </c>
      <c r="E70" s="5" t="e">
        <f>+'Balance ME %'!E70*'Balance ME %'!E$67*'Balance ME %'!E$66*'Balance ME %'!E$40*'Balance ME %'!E$7</f>
        <v>#VALUE!</v>
      </c>
      <c r="F70" s="5" t="e">
        <f>+'Balance ME %'!F70*'Balance ME %'!F$67*'Balance ME %'!F$66*'Balance ME %'!F$40*'Balance ME %'!F$7</f>
        <v>#VALUE!</v>
      </c>
      <c r="G70" s="78" t="e">
        <f>+'Balance ME %'!G70*'Balance ME %'!G$67*'Balance ME %'!G$66*'Balance ME %'!G$40*'Balance ME %'!G$7</f>
        <v>#VALUE!</v>
      </c>
    </row>
    <row r="71" spans="2:7" x14ac:dyDescent="0.3">
      <c r="B71" s="67" t="s">
        <v>36</v>
      </c>
      <c r="C71" s="5" t="e">
        <f>+'Balance ME %'!C71*'Balance ME %'!C$67*'Balance ME %'!C$66*'Balance ME %'!C$40*'Balance ME %'!C$7</f>
        <v>#VALUE!</v>
      </c>
      <c r="D71" s="5" t="e">
        <f>+'Balance ME %'!D71*'Balance ME %'!D$67*'Balance ME %'!D$66*'Balance ME %'!D$40*'Balance ME %'!D$7</f>
        <v>#VALUE!</v>
      </c>
      <c r="E71" s="5" t="e">
        <f>+'Balance ME %'!E71*'Balance ME %'!E$67*'Balance ME %'!E$66*'Balance ME %'!E$40*'Balance ME %'!E$7</f>
        <v>#VALUE!</v>
      </c>
      <c r="F71" s="5" t="e">
        <f>+'Balance ME %'!F71*'Balance ME %'!F$67*'Balance ME %'!F$66*'Balance ME %'!F$40*'Balance ME %'!F$7</f>
        <v>#VALUE!</v>
      </c>
      <c r="G71" s="78" t="e">
        <f>+'Balance ME %'!G71*'Balance ME %'!G$67*'Balance ME %'!G$66*'Balance ME %'!G$40*'Balance ME %'!G$7</f>
        <v>#VALUE!</v>
      </c>
    </row>
    <row r="72" spans="2:7" x14ac:dyDescent="0.3">
      <c r="B72" s="67" t="s">
        <v>10</v>
      </c>
      <c r="C72" s="5" t="e">
        <f>+'Balance ME %'!C72*'Balance ME %'!C$67*'Balance ME %'!C$66*'Balance ME %'!C$40*'Balance ME %'!C$7</f>
        <v>#VALUE!</v>
      </c>
      <c r="D72" s="5" t="e">
        <f>+'Balance ME %'!D72*'Balance ME %'!D$67*'Balance ME %'!D$66*'Balance ME %'!D$40*'Balance ME %'!D$7</f>
        <v>#VALUE!</v>
      </c>
      <c r="E72" s="5" t="e">
        <f>+'Balance ME %'!E72*'Balance ME %'!E$67*'Balance ME %'!E$66*'Balance ME %'!E$40*'Balance ME %'!E$7</f>
        <v>#VALUE!</v>
      </c>
      <c r="F72" s="5" t="e">
        <f>+'Balance ME %'!F72*'Balance ME %'!F$67*'Balance ME %'!F$66*'Balance ME %'!F$40*'Balance ME %'!F$7</f>
        <v>#VALUE!</v>
      </c>
      <c r="G72" s="78" t="e">
        <f>+'Balance ME %'!G72*'Balance ME %'!G$67*'Balance ME %'!G$66*'Balance ME %'!G$40*'Balance ME %'!G$7</f>
        <v>#VALUE!</v>
      </c>
    </row>
    <row r="73" spans="2:7" x14ac:dyDescent="0.3">
      <c r="B73" s="72" t="s">
        <v>56</v>
      </c>
      <c r="C73" s="54" t="e">
        <f>+'Balance ME %'!C73*'Balance ME %'!C$66*'Balance ME %'!C$40*'Balance ME %'!C$7</f>
        <v>#VALUE!</v>
      </c>
      <c r="D73" s="54" t="e">
        <f>+'Balance ME %'!D73*'Balance ME %'!D$66*'Balance ME %'!D$40*'Balance ME %'!D$7</f>
        <v>#VALUE!</v>
      </c>
      <c r="E73" s="54" t="e">
        <f>+'Balance ME %'!E73*'Balance ME %'!E$66*'Balance ME %'!E$40*'Balance ME %'!E$7</f>
        <v>#VALUE!</v>
      </c>
      <c r="F73" s="54" t="e">
        <f>+'Balance ME %'!F73*'Balance ME %'!F$66*'Balance ME %'!F$40*'Balance ME %'!F$7</f>
        <v>#VALUE!</v>
      </c>
      <c r="G73" s="73" t="e">
        <f>+'Balance ME %'!G73*'Balance ME %'!G$66*'Balance ME %'!G$40*'Balance ME %'!G$7</f>
        <v>#VALUE!</v>
      </c>
    </row>
    <row r="74" spans="2:7" x14ac:dyDescent="0.3">
      <c r="B74" s="67" t="s">
        <v>34</v>
      </c>
      <c r="C74" s="5" t="e">
        <f>+'Balance ME %'!C74*'Balance ME %'!C$73*'Balance ME %'!C$66*'Balance ME %'!C$40*'Balance ME %'!C$7</f>
        <v>#VALUE!</v>
      </c>
      <c r="D74" s="5" t="e">
        <f>+'Balance ME %'!D74*'Balance ME %'!D$73*'Balance ME %'!D$66*'Balance ME %'!D$40*'Balance ME %'!D$7</f>
        <v>#VALUE!</v>
      </c>
      <c r="E74" s="5" t="e">
        <f>+'Balance ME %'!E74*'Balance ME %'!E$73*'Balance ME %'!E$66*'Balance ME %'!E$40*'Balance ME %'!E$7</f>
        <v>#VALUE!</v>
      </c>
      <c r="F74" s="5" t="e">
        <f>+'Balance ME %'!F74*'Balance ME %'!F$73*'Balance ME %'!F$66*'Balance ME %'!F$40*'Balance ME %'!F$7</f>
        <v>#VALUE!</v>
      </c>
      <c r="G74" s="78" t="e">
        <f>+'Balance ME %'!G74*'Balance ME %'!G$73*'Balance ME %'!G$66*'Balance ME %'!G$40*'Balance ME %'!G$7</f>
        <v>#VALUE!</v>
      </c>
    </row>
    <row r="75" spans="2:7" x14ac:dyDescent="0.3">
      <c r="B75" s="67" t="s">
        <v>35</v>
      </c>
      <c r="C75" s="5" t="e">
        <f>+'Balance ME %'!C75*'Balance ME %'!C$73*'Balance ME %'!C$66*'Balance ME %'!C$40*'Balance ME %'!C$7</f>
        <v>#VALUE!</v>
      </c>
      <c r="D75" s="5" t="e">
        <f>+'Balance ME %'!D75*'Balance ME %'!D$73*'Balance ME %'!D$66*'Balance ME %'!D$40*'Balance ME %'!D$7</f>
        <v>#VALUE!</v>
      </c>
      <c r="E75" s="5" t="e">
        <f>+'Balance ME %'!E75*'Balance ME %'!E$73*'Balance ME %'!E$66*'Balance ME %'!E$40*'Balance ME %'!E$7</f>
        <v>#VALUE!</v>
      </c>
      <c r="F75" s="5" t="e">
        <f>+'Balance ME %'!F75*'Balance ME %'!F$73*'Balance ME %'!F$66*'Balance ME %'!F$40*'Balance ME %'!F$7</f>
        <v>#VALUE!</v>
      </c>
      <c r="G75" s="78" t="e">
        <f>+'Balance ME %'!G75*'Balance ME %'!G$73*'Balance ME %'!G$66*'Balance ME %'!G$40*'Balance ME %'!G$7</f>
        <v>#VALUE!</v>
      </c>
    </row>
    <row r="76" spans="2:7" x14ac:dyDescent="0.3">
      <c r="B76" s="67" t="s">
        <v>36</v>
      </c>
      <c r="C76" s="5" t="e">
        <f>+'Balance ME %'!C76*'Balance ME %'!C$73*'Balance ME %'!C$66*'Balance ME %'!C$40*'Balance ME %'!C$7</f>
        <v>#VALUE!</v>
      </c>
      <c r="D76" s="5" t="e">
        <f>+'Balance ME %'!D76*'Balance ME %'!D$73*'Balance ME %'!D$66*'Balance ME %'!D$40*'Balance ME %'!D$7</f>
        <v>#VALUE!</v>
      </c>
      <c r="E76" s="5" t="e">
        <f>+'Balance ME %'!E76*'Balance ME %'!E$73*'Balance ME %'!E$66*'Balance ME %'!E$40*'Balance ME %'!E$7</f>
        <v>#VALUE!</v>
      </c>
      <c r="F76" s="5" t="e">
        <f>+'Balance ME %'!F76*'Balance ME %'!F$73*'Balance ME %'!F$66*'Balance ME %'!F$40*'Balance ME %'!F$7</f>
        <v>#VALUE!</v>
      </c>
      <c r="G76" s="78" t="e">
        <f>+'Balance ME %'!G76*'Balance ME %'!G$73*'Balance ME %'!G$66*'Balance ME %'!G$40*'Balance ME %'!G$7</f>
        <v>#VALUE!</v>
      </c>
    </row>
    <row r="77" spans="2:7" x14ac:dyDescent="0.3">
      <c r="B77" s="67" t="s">
        <v>10</v>
      </c>
      <c r="C77" s="5" t="e">
        <f>+'Balance ME %'!C77*'Balance ME %'!C$73*'Balance ME %'!C$66*'Balance ME %'!C$40*'Balance ME %'!C$7</f>
        <v>#VALUE!</v>
      </c>
      <c r="D77" s="5" t="e">
        <f>+'Balance ME %'!D77*'Balance ME %'!D$73*'Balance ME %'!D$66*'Balance ME %'!D$40*'Balance ME %'!D$7</f>
        <v>#VALUE!</v>
      </c>
      <c r="E77" s="5" t="e">
        <f>+'Balance ME %'!E77*'Balance ME %'!E$73*'Balance ME %'!E$66*'Balance ME %'!E$40*'Balance ME %'!E$7</f>
        <v>#VALUE!</v>
      </c>
      <c r="F77" s="5" t="e">
        <f>+'Balance ME %'!F77*'Balance ME %'!F$73*'Balance ME %'!F$66*'Balance ME %'!F$40*'Balance ME %'!F$7</f>
        <v>#VALUE!</v>
      </c>
      <c r="G77" s="78" t="e">
        <f>+'Balance ME %'!G77*'Balance ME %'!G$73*'Balance ME %'!G$66*'Balance ME %'!G$40*'Balance ME %'!G$7</f>
        <v>#VALUE!</v>
      </c>
    </row>
    <row r="78" spans="2:7" ht="21.6" thickBot="1" x14ac:dyDescent="0.45">
      <c r="B78" s="64" t="s">
        <v>37</v>
      </c>
      <c r="C78" s="50" t="e">
        <f>+'Balance ME %'!C$7*'Balance ME %'!C78</f>
        <v>#VALUE!</v>
      </c>
      <c r="D78" s="50" t="e">
        <f>+'Balance ME %'!D$7*'Balance ME %'!D78</f>
        <v>#VALUE!</v>
      </c>
      <c r="E78" s="50" t="e">
        <f>+'Balance ME %'!E$7*'Balance ME %'!E78</f>
        <v>#VALUE!</v>
      </c>
      <c r="F78" s="50" t="e">
        <f>+'Balance ME %'!F$7*'Balance ME %'!F78</f>
        <v>#VALUE!</v>
      </c>
      <c r="G78" s="60" t="e">
        <f>+'Balance ME %'!G$7*'Balance ME %'!G78</f>
        <v>#VALUE!</v>
      </c>
    </row>
    <row r="79" spans="2:7" ht="21" x14ac:dyDescent="0.4">
      <c r="B79" s="56" t="s">
        <v>41</v>
      </c>
      <c r="C79" s="57" t="str">
        <f>+'Balance ME %'!C79</f>
        <v>…</v>
      </c>
      <c r="D79" s="57" t="str">
        <f>+'Balance ME %'!D79</f>
        <v>…</v>
      </c>
      <c r="E79" s="57" t="str">
        <f>+'Balance ME %'!E79</f>
        <v>…</v>
      </c>
      <c r="F79" s="57" t="str">
        <f>+'Balance ME %'!F79</f>
        <v>…</v>
      </c>
      <c r="G79" s="58" t="str">
        <f>+'Balance ME %'!G79</f>
        <v>…</v>
      </c>
    </row>
    <row r="80" spans="2:7" ht="18" x14ac:dyDescent="0.35">
      <c r="B80" s="180" t="s">
        <v>42</v>
      </c>
      <c r="C80" s="181"/>
      <c r="D80" s="181"/>
      <c r="E80" s="181"/>
      <c r="F80" s="181"/>
      <c r="G80" s="182"/>
    </row>
    <row r="81" spans="2:7" ht="21" x14ac:dyDescent="0.4">
      <c r="B81" s="59" t="s">
        <v>46</v>
      </c>
      <c r="C81" s="50" t="e">
        <f>+'Balance ME %'!C81*'Balance ME %'!C$79</f>
        <v>#VALUE!</v>
      </c>
      <c r="D81" s="50" t="e">
        <f>+'Balance ME %'!D81*'Balance ME %'!D$79</f>
        <v>#VALUE!</v>
      </c>
      <c r="E81" s="50" t="e">
        <f>+'Balance ME %'!E81*'Balance ME %'!E$79</f>
        <v>#VALUE!</v>
      </c>
      <c r="F81" s="50" t="e">
        <f>+'Balance ME %'!F81*'Balance ME %'!F$79</f>
        <v>#VALUE!</v>
      </c>
      <c r="G81" s="60" t="e">
        <f>+'Balance ME %'!G81*'Balance ME %'!G$79</f>
        <v>#VALUE!</v>
      </c>
    </row>
    <row r="82" spans="2:7" x14ac:dyDescent="0.3">
      <c r="B82" s="67" t="s">
        <v>43</v>
      </c>
      <c r="C82" s="2" t="e">
        <f>+'Balance ME %'!C82*'Balance ME %'!C$81*'Balance ME %'!C$79</f>
        <v>#VALUE!</v>
      </c>
      <c r="D82" s="2" t="e">
        <f>+'Balance ME %'!D82*'Balance ME %'!D$81*'Balance ME %'!D$79</f>
        <v>#VALUE!</v>
      </c>
      <c r="E82" s="2" t="e">
        <f>+'Balance ME %'!E82*'Balance ME %'!E$81*'Balance ME %'!E$79</f>
        <v>#VALUE!</v>
      </c>
      <c r="F82" s="2" t="e">
        <f>+'Balance ME %'!F82*'Balance ME %'!F$81*'Balance ME %'!F$79</f>
        <v>#VALUE!</v>
      </c>
      <c r="G82" s="62" t="e">
        <f>+'Balance ME %'!G82*'Balance ME %'!G$81*'Balance ME %'!G$79</f>
        <v>#VALUE!</v>
      </c>
    </row>
    <row r="83" spans="2:7" x14ac:dyDescent="0.3">
      <c r="B83" s="61" t="s">
        <v>44</v>
      </c>
      <c r="C83" s="2" t="e">
        <f>+'Balance ME %'!C83*'Balance ME %'!C$81*'Balance ME %'!C$79</f>
        <v>#VALUE!</v>
      </c>
      <c r="D83" s="2" t="e">
        <f>+'Balance ME %'!D83*'Balance ME %'!D$81*'Balance ME %'!D$79</f>
        <v>#VALUE!</v>
      </c>
      <c r="E83" s="2" t="e">
        <f>+'Balance ME %'!E83*'Balance ME %'!E$81*'Balance ME %'!E$79</f>
        <v>#VALUE!</v>
      </c>
      <c r="F83" s="2" t="e">
        <f>+'Balance ME %'!F83*'Balance ME %'!F$81*'Balance ME %'!F$79</f>
        <v>#VALUE!</v>
      </c>
      <c r="G83" s="62" t="e">
        <f>+'Balance ME %'!G83*'Balance ME %'!G$81*'Balance ME %'!G$79</f>
        <v>#VALUE!</v>
      </c>
    </row>
    <row r="84" spans="2:7" x14ac:dyDescent="0.3">
      <c r="B84" s="61" t="s">
        <v>45</v>
      </c>
      <c r="C84" s="2" t="e">
        <f>+'Balance ME %'!C84*'Balance ME %'!C$81*'Balance ME %'!C$79</f>
        <v>#VALUE!</v>
      </c>
      <c r="D84" s="2" t="e">
        <f>+'Balance ME %'!D84*'Balance ME %'!D$81*'Balance ME %'!D$79</f>
        <v>#VALUE!</v>
      </c>
      <c r="E84" s="2" t="e">
        <f>+'Balance ME %'!E84*'Balance ME %'!E$81*'Balance ME %'!E$79</f>
        <v>#VALUE!</v>
      </c>
      <c r="F84" s="2" t="e">
        <f>+'Balance ME %'!F84*'Balance ME %'!F$81*'Balance ME %'!F$79</f>
        <v>#VALUE!</v>
      </c>
      <c r="G84" s="62" t="e">
        <f>+'Balance ME %'!G84*'Balance ME %'!G$81*'Balance ME %'!G$79</f>
        <v>#VALUE!</v>
      </c>
    </row>
    <row r="85" spans="2:7" ht="21" x14ac:dyDescent="0.4">
      <c r="B85" s="59" t="s">
        <v>125</v>
      </c>
      <c r="C85" s="50" t="e">
        <f>+'Balance ME %'!C85*'Balance ME %'!C$79</f>
        <v>#VALUE!</v>
      </c>
      <c r="D85" s="50" t="e">
        <f>+'Balance ME %'!D85*'Balance ME %'!D$79</f>
        <v>#VALUE!</v>
      </c>
      <c r="E85" s="50" t="e">
        <f>+'Balance ME %'!E85*'Balance ME %'!E$79</f>
        <v>#VALUE!</v>
      </c>
      <c r="F85" s="50" t="e">
        <f>+'Balance ME %'!F85*'Balance ME %'!F$79</f>
        <v>#VALUE!</v>
      </c>
      <c r="G85" s="60" t="e">
        <f>+'Balance ME %'!G85*'Balance ME %'!G$79</f>
        <v>#VALUE!</v>
      </c>
    </row>
    <row r="86" spans="2:7" x14ac:dyDescent="0.3">
      <c r="B86" s="61" t="s">
        <v>43</v>
      </c>
      <c r="C86" s="2" t="e">
        <f>+'Balance ME %'!C86*'Balance ME %'!C$85*'Balance ME %'!C$79</f>
        <v>#VALUE!</v>
      </c>
      <c r="D86" s="2" t="e">
        <f>+'Balance ME %'!D86*'Balance ME %'!D$85*'Balance ME %'!D$79</f>
        <v>#VALUE!</v>
      </c>
      <c r="E86" s="2" t="e">
        <f>+'Balance ME %'!E86*'Balance ME %'!E$85*'Balance ME %'!E$79</f>
        <v>#VALUE!</v>
      </c>
      <c r="F86" s="2" t="e">
        <f>+'Balance ME %'!F86*'Balance ME %'!F$85*'Balance ME %'!F$79</f>
        <v>#VALUE!</v>
      </c>
      <c r="G86" s="62" t="e">
        <f>+'Balance ME %'!G86*'Balance ME %'!G$85*'Balance ME %'!G$79</f>
        <v>#VALUE!</v>
      </c>
    </row>
    <row r="87" spans="2:7" x14ac:dyDescent="0.3">
      <c r="B87" s="61" t="s">
        <v>44</v>
      </c>
      <c r="C87" s="2" t="e">
        <f>+'Balance ME %'!C87*'Balance ME %'!C$85*'Balance ME %'!C$79</f>
        <v>#VALUE!</v>
      </c>
      <c r="D87" s="2" t="e">
        <f>+'Balance ME %'!D87*'Balance ME %'!D$85*'Balance ME %'!D$79</f>
        <v>#VALUE!</v>
      </c>
      <c r="E87" s="2" t="e">
        <f>+'Balance ME %'!E87*'Balance ME %'!E$85*'Balance ME %'!E$79</f>
        <v>#VALUE!</v>
      </c>
      <c r="F87" s="2" t="e">
        <f>+'Balance ME %'!F87*'Balance ME %'!F$85*'Balance ME %'!F$79</f>
        <v>#VALUE!</v>
      </c>
      <c r="G87" s="62" t="e">
        <f>+'Balance ME %'!G87*'Balance ME %'!G$85*'Balance ME %'!G$79</f>
        <v>#VALUE!</v>
      </c>
    </row>
    <row r="88" spans="2:7" x14ac:dyDescent="0.3">
      <c r="B88" s="61" t="s">
        <v>45</v>
      </c>
      <c r="C88" s="2" t="e">
        <f>+'Balance ME %'!C88*'Balance ME %'!C$85*'Balance ME %'!C$79</f>
        <v>#VALUE!</v>
      </c>
      <c r="D88" s="2" t="e">
        <f>+'Balance ME %'!D88*'Balance ME %'!D$85*'Balance ME %'!D$79</f>
        <v>#VALUE!</v>
      </c>
      <c r="E88" s="2" t="e">
        <f>+'Balance ME %'!E88*'Balance ME %'!E$85*'Balance ME %'!E$79</f>
        <v>#VALUE!</v>
      </c>
      <c r="F88" s="2" t="e">
        <f>+'Balance ME %'!F88*'Balance ME %'!F$85*'Balance ME %'!F$79</f>
        <v>#VALUE!</v>
      </c>
      <c r="G88" s="62" t="e">
        <f>+'Balance ME %'!G88*'Balance ME %'!G$85*'Balance ME %'!G$79</f>
        <v>#VALUE!</v>
      </c>
    </row>
    <row r="89" spans="2:7" ht="21" x14ac:dyDescent="0.4">
      <c r="B89" s="59" t="s">
        <v>47</v>
      </c>
      <c r="C89" s="50" t="e">
        <f>+'Balance ME %'!C89*'Balance ME %'!C$79</f>
        <v>#VALUE!</v>
      </c>
      <c r="D89" s="50" t="e">
        <f>+'Balance ME %'!D89*'Balance ME %'!D$79</f>
        <v>#VALUE!</v>
      </c>
      <c r="E89" s="50" t="e">
        <f>+'Balance ME %'!E89*'Balance ME %'!E$79</f>
        <v>#VALUE!</v>
      </c>
      <c r="F89" s="50" t="e">
        <f>+'Balance ME %'!F89*'Balance ME %'!F$79</f>
        <v>#VALUE!</v>
      </c>
      <c r="G89" s="60" t="e">
        <f>+'Balance ME %'!G89*'Balance ME %'!G$79</f>
        <v>#VALUE!</v>
      </c>
    </row>
    <row r="90" spans="2:7" x14ac:dyDescent="0.3">
      <c r="B90" s="61" t="s">
        <v>43</v>
      </c>
      <c r="C90" s="2" t="e">
        <f>+'Balance ME %'!C90*'Balance ME %'!C$89*'Balance ME %'!C$79</f>
        <v>#VALUE!</v>
      </c>
      <c r="D90" s="2" t="e">
        <f>+'Balance ME %'!D90*'Balance ME %'!D$89*'Balance ME %'!D$79</f>
        <v>#VALUE!</v>
      </c>
      <c r="E90" s="2" t="e">
        <f>+'Balance ME %'!E90*'Balance ME %'!E$89*'Balance ME %'!E$79</f>
        <v>#VALUE!</v>
      </c>
      <c r="F90" s="2" t="e">
        <f>+'Balance ME %'!F90*'Balance ME %'!F$89*'Balance ME %'!F$79</f>
        <v>#VALUE!</v>
      </c>
      <c r="G90" s="62" t="e">
        <f>+'Balance ME %'!G90*'Balance ME %'!G$89*'Balance ME %'!G$79</f>
        <v>#VALUE!</v>
      </c>
    </row>
    <row r="91" spans="2:7" x14ac:dyDescent="0.3">
      <c r="B91" s="61" t="s">
        <v>44</v>
      </c>
      <c r="C91" s="2" t="e">
        <f>+'Balance ME %'!C91*'Balance ME %'!C$89*'Balance ME %'!C$79</f>
        <v>#VALUE!</v>
      </c>
      <c r="D91" s="2" t="e">
        <f>+'Balance ME %'!D91*'Balance ME %'!D$89*'Balance ME %'!D$79</f>
        <v>#VALUE!</v>
      </c>
      <c r="E91" s="2" t="e">
        <f>+'Balance ME %'!E91*'Balance ME %'!E$89*'Balance ME %'!E$79</f>
        <v>#VALUE!</v>
      </c>
      <c r="F91" s="2" t="e">
        <f>+'Balance ME %'!F91*'Balance ME %'!F$89*'Balance ME %'!F$79</f>
        <v>#VALUE!</v>
      </c>
      <c r="G91" s="62" t="e">
        <f>+'Balance ME %'!G91*'Balance ME %'!G$89*'Balance ME %'!G$79</f>
        <v>#VALUE!</v>
      </c>
    </row>
    <row r="92" spans="2:7" x14ac:dyDescent="0.3">
      <c r="B92" s="61" t="s">
        <v>45</v>
      </c>
      <c r="C92" s="2" t="e">
        <f>+'Balance ME %'!C92*'Balance ME %'!C$89*'Balance ME %'!C$79</f>
        <v>#VALUE!</v>
      </c>
      <c r="D92" s="2" t="e">
        <f>+'Balance ME %'!D92*'Balance ME %'!D$89*'Balance ME %'!D$79</f>
        <v>#VALUE!</v>
      </c>
      <c r="E92" s="2" t="e">
        <f>+'Balance ME %'!E92*'Balance ME %'!E$89*'Balance ME %'!E$79</f>
        <v>#VALUE!</v>
      </c>
      <c r="F92" s="2" t="e">
        <f>+'Balance ME %'!F92*'Balance ME %'!F$89*'Balance ME %'!F$79</f>
        <v>#VALUE!</v>
      </c>
      <c r="G92" s="62" t="e">
        <f>+'Balance ME %'!G92*'Balance ME %'!G$89*'Balance ME %'!G$79</f>
        <v>#VALUE!</v>
      </c>
    </row>
    <row r="93" spans="2:7" ht="21" x14ac:dyDescent="0.4">
      <c r="B93" s="59" t="s">
        <v>48</v>
      </c>
      <c r="C93" s="50" t="e">
        <f>+'Balance ME %'!C93*'Balance ME %'!C$79</f>
        <v>#VALUE!</v>
      </c>
      <c r="D93" s="50" t="e">
        <f>+'Balance ME %'!D93*'Balance ME %'!D$79</f>
        <v>#VALUE!</v>
      </c>
      <c r="E93" s="50" t="e">
        <f>+'Balance ME %'!E93*'Balance ME %'!E$79</f>
        <v>#VALUE!</v>
      </c>
      <c r="F93" s="50" t="e">
        <f>+'Balance ME %'!F93*'Balance ME %'!F$79</f>
        <v>#VALUE!</v>
      </c>
      <c r="G93" s="60" t="e">
        <f>+'Balance ME %'!G93*'Balance ME %'!G$79</f>
        <v>#VALUE!</v>
      </c>
    </row>
    <row r="94" spans="2:7" ht="21.6" thickBot="1" x14ac:dyDescent="0.45">
      <c r="B94" s="64" t="s">
        <v>129</v>
      </c>
      <c r="C94" s="50" t="e">
        <f>+'Balance ME %'!C94*'Balance ME %'!C$79</f>
        <v>#VALUE!</v>
      </c>
      <c r="D94" s="50" t="e">
        <f>+'Balance ME %'!D94*'Balance ME %'!D$79</f>
        <v>#VALUE!</v>
      </c>
      <c r="E94" s="50" t="e">
        <f>+'Balance ME %'!E94*'Balance ME %'!E$79</f>
        <v>#VALUE!</v>
      </c>
      <c r="F94" s="50" t="e">
        <f>+'Balance ME %'!F94*'Balance ME %'!F$79</f>
        <v>#VALUE!</v>
      </c>
      <c r="G94" s="60" t="e">
        <f>+'Balance ME %'!G94*'Balance ME %'!G$79</f>
        <v>#VALUE!</v>
      </c>
    </row>
    <row r="95" spans="2:7" ht="21" x14ac:dyDescent="0.4">
      <c r="B95" s="56" t="s">
        <v>58</v>
      </c>
      <c r="C95" s="57" t="str">
        <f>+'Balance ME %'!C95</f>
        <v>…</v>
      </c>
      <c r="D95" s="57" t="str">
        <f>+'Balance ME %'!D95</f>
        <v>…</v>
      </c>
      <c r="E95" s="57" t="str">
        <f>+'Balance ME %'!E95</f>
        <v>…</v>
      </c>
      <c r="F95" s="57" t="str">
        <f>+'Balance ME %'!F95</f>
        <v>…</v>
      </c>
      <c r="G95" s="58" t="str">
        <f>+'Balance ME %'!G95</f>
        <v>…</v>
      </c>
    </row>
    <row r="96" spans="2:7" ht="30" x14ac:dyDescent="0.4">
      <c r="B96" s="81" t="s">
        <v>59</v>
      </c>
      <c r="C96" s="50" t="e">
        <f>+'Balance ME %'!C96*'Balance ME %'!C$95</f>
        <v>#VALUE!</v>
      </c>
      <c r="D96" s="50" t="e">
        <f>+'Balance ME %'!D96*'Balance ME %'!D$95</f>
        <v>#VALUE!</v>
      </c>
      <c r="E96" s="50" t="e">
        <f>+'Balance ME %'!E96*'Balance ME %'!E$95</f>
        <v>#VALUE!</v>
      </c>
      <c r="F96" s="50" t="e">
        <f>+'Balance ME %'!F96*'Balance ME %'!F$95</f>
        <v>#VALUE!</v>
      </c>
      <c r="G96" s="60" t="e">
        <f>+'Balance ME %'!G96*'Balance ME %'!G$95</f>
        <v>#VALUE!</v>
      </c>
    </row>
    <row r="97" spans="2:7" x14ac:dyDescent="0.3">
      <c r="B97" s="61" t="s">
        <v>86</v>
      </c>
      <c r="C97" s="2" t="e">
        <f>+'Balance ME %'!C97*'Balance ME %'!C$96*'Balance ME %'!C$95</f>
        <v>#VALUE!</v>
      </c>
      <c r="D97" s="2" t="e">
        <f>+'Balance ME %'!D97*'Balance ME %'!D$96*'Balance ME %'!D$95</f>
        <v>#VALUE!</v>
      </c>
      <c r="E97" s="2" t="e">
        <f>+'Balance ME %'!E97*'Balance ME %'!E$96*'Balance ME %'!E$95</f>
        <v>#VALUE!</v>
      </c>
      <c r="F97" s="2" t="e">
        <f>+'Balance ME %'!F97*'Balance ME %'!F$96*'Balance ME %'!F$95</f>
        <v>#VALUE!</v>
      </c>
      <c r="G97" s="62" t="e">
        <f>+'Balance ME %'!G97*'Balance ME %'!G$96*'Balance ME %'!G$95</f>
        <v>#VALUE!</v>
      </c>
    </row>
    <row r="98" spans="2:7" x14ac:dyDescent="0.3">
      <c r="B98" s="61" t="s">
        <v>87</v>
      </c>
      <c r="C98" s="2" t="e">
        <f>+'Balance ME %'!C98*'Balance ME %'!C$96*'Balance ME %'!C$95</f>
        <v>#VALUE!</v>
      </c>
      <c r="D98" s="2" t="e">
        <f>+'Balance ME %'!D98*'Balance ME %'!D$96*'Balance ME %'!D$95</f>
        <v>#VALUE!</v>
      </c>
      <c r="E98" s="2" t="e">
        <f>+'Balance ME %'!E98*'Balance ME %'!E$96*'Balance ME %'!E$95</f>
        <v>#VALUE!</v>
      </c>
      <c r="F98" s="2" t="e">
        <f>+'Balance ME %'!F98*'Balance ME %'!F$96*'Balance ME %'!F$95</f>
        <v>#VALUE!</v>
      </c>
      <c r="G98" s="62" t="e">
        <f>+'Balance ME %'!G98*'Balance ME %'!G$96*'Balance ME %'!G$95</f>
        <v>#VALUE!</v>
      </c>
    </row>
    <row r="99" spans="2:7" x14ac:dyDescent="0.3">
      <c r="B99" s="61" t="s">
        <v>88</v>
      </c>
      <c r="C99" s="2" t="e">
        <f>+'Balance ME %'!C99*'Balance ME %'!C$96*'Balance ME %'!C$95</f>
        <v>#VALUE!</v>
      </c>
      <c r="D99" s="2" t="e">
        <f>+'Balance ME %'!D99*'Balance ME %'!D$96*'Balance ME %'!D$95</f>
        <v>#VALUE!</v>
      </c>
      <c r="E99" s="2" t="e">
        <f>+'Balance ME %'!E99*'Balance ME %'!E$96*'Balance ME %'!E$95</f>
        <v>#VALUE!</v>
      </c>
      <c r="F99" s="2" t="e">
        <f>+'Balance ME %'!F99*'Balance ME %'!F$96*'Balance ME %'!F$95</f>
        <v>#VALUE!</v>
      </c>
      <c r="G99" s="62" t="e">
        <f>+'Balance ME %'!G99*'Balance ME %'!G$96*'Balance ME %'!G$95</f>
        <v>#VALUE!</v>
      </c>
    </row>
    <row r="100" spans="2:7" ht="21" x14ac:dyDescent="0.4">
      <c r="B100" s="150" t="s">
        <v>188</v>
      </c>
      <c r="C100" s="50" t="e">
        <f>+'Balance ME %'!C100*'Balance ME %'!C$95</f>
        <v>#VALUE!</v>
      </c>
      <c r="D100" s="50" t="e">
        <f>+'Balance ME %'!D100*'Balance ME %'!D$95</f>
        <v>#VALUE!</v>
      </c>
      <c r="E100" s="50" t="e">
        <f>+'Balance ME %'!E100*'Balance ME %'!E$95</f>
        <v>#VALUE!</v>
      </c>
      <c r="F100" s="50" t="e">
        <f>+'Balance ME %'!F100*'Balance ME %'!F$95</f>
        <v>#VALUE!</v>
      </c>
      <c r="G100" s="60" t="e">
        <f>+'Balance ME %'!G100*'Balance ME %'!G$95</f>
        <v>#VALUE!</v>
      </c>
    </row>
    <row r="101" spans="2:7" ht="21" x14ac:dyDescent="0.4">
      <c r="B101" s="150" t="s">
        <v>189</v>
      </c>
      <c r="C101" s="50" t="e">
        <f>+'Balance ME %'!C101*'Balance ME %'!C$95</f>
        <v>#VALUE!</v>
      </c>
      <c r="D101" s="50" t="e">
        <f>+'Balance ME %'!D101*'Balance ME %'!D$95</f>
        <v>#VALUE!</v>
      </c>
      <c r="E101" s="50" t="e">
        <f>+'Balance ME %'!E101*'Balance ME %'!E$95</f>
        <v>#VALUE!</v>
      </c>
      <c r="F101" s="50" t="e">
        <f>+'Balance ME %'!F101*'Balance ME %'!F$95</f>
        <v>#VALUE!</v>
      </c>
      <c r="G101" s="60" t="e">
        <f>+'Balance ME %'!G101*'Balance ME %'!G$95</f>
        <v>#VALUE!</v>
      </c>
    </row>
    <row r="102" spans="2:7" ht="21" x14ac:dyDescent="0.4">
      <c r="B102" s="151" t="s">
        <v>61</v>
      </c>
      <c r="C102" s="50" t="e">
        <f>+'Balance ME %'!C102*'Balance ME %'!C$95</f>
        <v>#VALUE!</v>
      </c>
      <c r="D102" s="50" t="e">
        <f>+'Balance ME %'!D102*'Balance ME %'!D$95</f>
        <v>#VALUE!</v>
      </c>
      <c r="E102" s="50" t="e">
        <f>+'Balance ME %'!E102*'Balance ME %'!E$95</f>
        <v>#VALUE!</v>
      </c>
      <c r="F102" s="50" t="e">
        <f>+'Balance ME %'!F102*'Balance ME %'!F$95</f>
        <v>#VALUE!</v>
      </c>
      <c r="G102" s="60" t="e">
        <f>+'Balance ME %'!G102*'Balance ME %'!G$95</f>
        <v>#VALUE!</v>
      </c>
    </row>
    <row r="103" spans="2:7" ht="21.6" thickBot="1" x14ac:dyDescent="0.45">
      <c r="B103" s="64" t="s">
        <v>62</v>
      </c>
      <c r="C103" s="65" t="e">
        <f>+'Balance ME %'!C103*'Balance ME %'!C$95</f>
        <v>#VALUE!</v>
      </c>
      <c r="D103" s="65" t="e">
        <f>+'Balance ME %'!D103*'Balance ME %'!D$95</f>
        <v>#VALUE!</v>
      </c>
      <c r="E103" s="65" t="e">
        <f>+'Balance ME %'!E103*'Balance ME %'!E$95</f>
        <v>#VALUE!</v>
      </c>
      <c r="F103" s="65" t="e">
        <f>+'Balance ME %'!F103*'Balance ME %'!F$95</f>
        <v>#VALUE!</v>
      </c>
      <c r="G103" s="66" t="e">
        <f>+'Balance ME %'!G103*'Balance ME %'!G$95</f>
        <v>#VALUE!</v>
      </c>
    </row>
  </sheetData>
  <sheetProtection algorithmName="SHA-512" hashValue="wBvxygP6rKlujRrc94rJ0PZCrBSp4bs0or9gbw6koAaFMcMzpRNg8L4LyIKYSnnENlvE1HGCSmD+v4ephgp78g==" saltValue="XwT09xqyZbBN23qYcSUaxg==" spinCount="100000" sheet="1" objects="1" scenarios="1" selectLockedCells="1"/>
  <mergeCells count="10">
    <mergeCell ref="B8:G8"/>
    <mergeCell ref="B80:G80"/>
    <mergeCell ref="B1:B2"/>
    <mergeCell ref="D1:G1"/>
    <mergeCell ref="H1:M2"/>
    <mergeCell ref="B3:G3"/>
    <mergeCell ref="H3:M6"/>
    <mergeCell ref="B4:G4"/>
    <mergeCell ref="B5:B6"/>
    <mergeCell ref="H9:M12"/>
  </mergeCells>
  <pageMargins left="0.7" right="0.7" top="0.75" bottom="0.75" header="0.3" footer="0.3"/>
  <pageSetup orientation="portrait" horizontalDpi="90" verticalDpi="90" r:id="rId1"/>
  <headerFooter>
    <oddFooter>&amp;C_x000D_&amp;1#&amp;"Calibri"&amp;10&amp;K000000 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9459-9A98-4DD8-9EF2-9AB1258243A5}">
  <dimension ref="A1:N36"/>
  <sheetViews>
    <sheetView tabSelected="1" zoomScale="70" zoomScaleNormal="70" workbookViewId="0">
      <selection activeCell="D31" sqref="D31"/>
    </sheetView>
  </sheetViews>
  <sheetFormatPr baseColWidth="10" defaultRowHeight="14.4" x14ac:dyDescent="0.3"/>
  <cols>
    <col min="1" max="1" width="65" style="17" customWidth="1"/>
    <col min="2" max="6" width="20.88671875" style="17" customWidth="1"/>
    <col min="7" max="16384" width="11.5546875" style="17"/>
  </cols>
  <sheetData>
    <row r="1" spans="1:14" x14ac:dyDescent="0.3">
      <c r="A1" s="268" t="s">
        <v>19</v>
      </c>
      <c r="B1" s="8" t="s">
        <v>6</v>
      </c>
      <c r="C1" s="269" t="s">
        <v>7</v>
      </c>
      <c r="D1" s="269"/>
      <c r="E1" s="269"/>
      <c r="F1" s="269"/>
    </row>
    <row r="2" spans="1:14" x14ac:dyDescent="0.3">
      <c r="A2" s="268"/>
      <c r="B2" s="7">
        <v>2023</v>
      </c>
      <c r="C2" s="171">
        <v>2024</v>
      </c>
      <c r="D2" s="171">
        <v>2025</v>
      </c>
      <c r="E2" s="171">
        <v>2026</v>
      </c>
      <c r="F2" s="171">
        <v>2027</v>
      </c>
    </row>
    <row r="3" spans="1:14" ht="21" x14ac:dyDescent="0.4">
      <c r="A3" s="45" t="s">
        <v>49</v>
      </c>
      <c r="B3" s="148" t="s">
        <v>336</v>
      </c>
      <c r="C3" s="148" t="s">
        <v>336</v>
      </c>
      <c r="D3" s="148" t="s">
        <v>336</v>
      </c>
      <c r="E3" s="148" t="s">
        <v>336</v>
      </c>
      <c r="F3" s="148" t="s">
        <v>336</v>
      </c>
    </row>
    <row r="4" spans="1:14" ht="21" x14ac:dyDescent="0.4">
      <c r="A4" s="36" t="s">
        <v>50</v>
      </c>
      <c r="B4" s="152" t="s">
        <v>336</v>
      </c>
      <c r="C4" s="152" t="s">
        <v>336</v>
      </c>
      <c r="D4" s="152" t="s">
        <v>336</v>
      </c>
      <c r="E4" s="152" t="s">
        <v>336</v>
      </c>
      <c r="F4" s="152" t="s">
        <v>336</v>
      </c>
    </row>
    <row r="5" spans="1:14" x14ac:dyDescent="0.3">
      <c r="A5" s="51" t="s">
        <v>69</v>
      </c>
      <c r="B5" s="153" t="s">
        <v>336</v>
      </c>
      <c r="C5" s="153" t="s">
        <v>336</v>
      </c>
      <c r="D5" s="153" t="s">
        <v>336</v>
      </c>
      <c r="E5" s="153" t="s">
        <v>336</v>
      </c>
      <c r="F5" s="153" t="s">
        <v>336</v>
      </c>
    </row>
    <row r="6" spans="1:14" x14ac:dyDescent="0.3">
      <c r="A6" s="51" t="s">
        <v>75</v>
      </c>
      <c r="B6" s="153" t="s">
        <v>336</v>
      </c>
      <c r="C6" s="153" t="s">
        <v>336</v>
      </c>
      <c r="D6" s="153" t="s">
        <v>336</v>
      </c>
      <c r="E6" s="153" t="s">
        <v>336</v>
      </c>
      <c r="F6" s="153" t="s">
        <v>336</v>
      </c>
    </row>
    <row r="7" spans="1:14" ht="21" x14ac:dyDescent="0.4">
      <c r="A7" s="36" t="s">
        <v>51</v>
      </c>
      <c r="B7" s="152" t="s">
        <v>336</v>
      </c>
      <c r="C7" s="152" t="s">
        <v>336</v>
      </c>
      <c r="D7" s="152" t="s">
        <v>336</v>
      </c>
      <c r="E7" s="152" t="s">
        <v>336</v>
      </c>
      <c r="F7" s="152" t="s">
        <v>336</v>
      </c>
    </row>
    <row r="8" spans="1:14" x14ac:dyDescent="0.3">
      <c r="A8" s="51" t="s">
        <v>71</v>
      </c>
      <c r="B8" s="153" t="s">
        <v>336</v>
      </c>
      <c r="C8" s="174" t="e">
        <f>+B8+B31</f>
        <v>#VALUE!</v>
      </c>
      <c r="D8" s="174" t="e">
        <f t="shared" ref="D8:F8" si="0">+C8+C31</f>
        <v>#VALUE!</v>
      </c>
      <c r="E8" s="174" t="e">
        <f t="shared" si="0"/>
        <v>#VALUE!</v>
      </c>
      <c r="F8" s="174" t="e">
        <f t="shared" si="0"/>
        <v>#VALUE!</v>
      </c>
    </row>
    <row r="9" spans="1:14" x14ac:dyDescent="0.3">
      <c r="A9" s="51" t="s">
        <v>76</v>
      </c>
      <c r="B9" s="153" t="s">
        <v>336</v>
      </c>
      <c r="C9" s="153" t="s">
        <v>336</v>
      </c>
      <c r="D9" s="153" t="s">
        <v>336</v>
      </c>
      <c r="E9" s="153" t="s">
        <v>336</v>
      </c>
      <c r="F9" s="153" t="s">
        <v>336</v>
      </c>
    </row>
    <row r="10" spans="1:14" ht="21" customHeight="1" x14ac:dyDescent="0.4">
      <c r="A10" s="36" t="s">
        <v>52</v>
      </c>
      <c r="B10" s="152" t="s">
        <v>336</v>
      </c>
      <c r="C10" s="50" t="e">
        <f>+B10+B14</f>
        <v>#VALUE!</v>
      </c>
      <c r="D10" s="50" t="e">
        <f>+C10+C14</f>
        <v>#VALUE!</v>
      </c>
      <c r="E10" s="50" t="e">
        <f>+D10+D14</f>
        <v>#VALUE!</v>
      </c>
      <c r="F10" s="50" t="e">
        <f>+E10+E14</f>
        <v>#VALUE!</v>
      </c>
      <c r="G10" s="270" t="s">
        <v>361</v>
      </c>
      <c r="H10" s="270"/>
      <c r="I10" s="270"/>
      <c r="J10" s="270"/>
      <c r="K10" s="270"/>
      <c r="L10" s="270"/>
      <c r="M10" s="270"/>
      <c r="N10" s="270"/>
    </row>
    <row r="11" spans="1:14" ht="21" x14ac:dyDescent="0.4">
      <c r="A11" s="36" t="s">
        <v>365</v>
      </c>
      <c r="B11" s="50" t="e">
        <f>+B32</f>
        <v>#VALUE!</v>
      </c>
      <c r="C11" s="50" t="e">
        <f>+C32</f>
        <v>#VALUE!</v>
      </c>
      <c r="D11" s="50" t="e">
        <f t="shared" ref="D11:F11" si="1">+D32</f>
        <v>#VALUE!</v>
      </c>
      <c r="E11" s="50" t="e">
        <f t="shared" si="1"/>
        <v>#VALUE!</v>
      </c>
      <c r="F11" s="50" t="e">
        <f t="shared" si="1"/>
        <v>#VALUE!</v>
      </c>
      <c r="G11" s="270"/>
      <c r="H11" s="270"/>
      <c r="I11" s="270"/>
      <c r="J11" s="270"/>
      <c r="K11" s="270"/>
      <c r="L11" s="270"/>
      <c r="M11" s="270"/>
      <c r="N11" s="270"/>
    </row>
    <row r="12" spans="1:14" x14ac:dyDescent="0.3">
      <c r="A12" s="51" t="s">
        <v>163</v>
      </c>
      <c r="B12" s="153" t="s">
        <v>336</v>
      </c>
      <c r="C12" s="153" t="s">
        <v>336</v>
      </c>
      <c r="D12" s="153" t="s">
        <v>336</v>
      </c>
      <c r="E12" s="153" t="s">
        <v>336</v>
      </c>
      <c r="F12" s="153" t="s">
        <v>336</v>
      </c>
      <c r="G12" s="270"/>
      <c r="H12" s="270"/>
      <c r="I12" s="270"/>
      <c r="J12" s="270"/>
      <c r="K12" s="270"/>
      <c r="L12" s="270"/>
      <c r="M12" s="270"/>
      <c r="N12" s="270"/>
    </row>
    <row r="13" spans="1:14" x14ac:dyDescent="0.3">
      <c r="A13" s="51" t="s">
        <v>164</v>
      </c>
      <c r="B13" s="153" t="s">
        <v>336</v>
      </c>
      <c r="C13" s="153" t="s">
        <v>336</v>
      </c>
      <c r="D13" s="153" t="s">
        <v>336</v>
      </c>
      <c r="E13" s="153" t="s">
        <v>336</v>
      </c>
      <c r="F13" s="153" t="s">
        <v>336</v>
      </c>
      <c r="G13" s="270"/>
      <c r="H13" s="270"/>
      <c r="I13" s="270"/>
      <c r="J13" s="270"/>
      <c r="K13" s="270"/>
      <c r="L13" s="270"/>
      <c r="M13" s="270"/>
      <c r="N13" s="270"/>
    </row>
    <row r="14" spans="1:14" x14ac:dyDescent="0.3">
      <c r="A14" s="51" t="s">
        <v>165</v>
      </c>
      <c r="B14" s="2" t="e">
        <f>+IF(B11&gt;0,B11-B12-B13,0)</f>
        <v>#VALUE!</v>
      </c>
      <c r="C14" s="2" t="e">
        <f>+IF(C11&gt;0,C11-C12-C13,0)</f>
        <v>#VALUE!</v>
      </c>
      <c r="D14" s="2" t="e">
        <f>+IF(D11&gt;0,D11-D12-D13,0)</f>
        <v>#VALUE!</v>
      </c>
      <c r="E14" s="2" t="e">
        <f>+IF(E11&gt;0,E11-E12-E13,0)</f>
        <v>#VALUE!</v>
      </c>
      <c r="F14" s="2" t="e">
        <f>+IF(F11&gt;0,F11-F12-F13,0)</f>
        <v>#VALUE!</v>
      </c>
      <c r="G14" s="270"/>
      <c r="H14" s="270"/>
      <c r="I14" s="270"/>
      <c r="J14" s="270"/>
      <c r="K14" s="270"/>
      <c r="L14" s="270"/>
      <c r="M14" s="270"/>
      <c r="N14" s="270"/>
    </row>
    <row r="15" spans="1:14" ht="21" x14ac:dyDescent="0.4">
      <c r="A15" s="36" t="s">
        <v>53</v>
      </c>
      <c r="B15" s="152" t="s">
        <v>336</v>
      </c>
      <c r="C15" s="152" t="s">
        <v>336</v>
      </c>
      <c r="D15" s="152" t="s">
        <v>336</v>
      </c>
      <c r="E15" s="152" t="s">
        <v>336</v>
      </c>
      <c r="F15" s="152" t="s">
        <v>336</v>
      </c>
      <c r="G15" s="270"/>
      <c r="H15" s="270"/>
      <c r="I15" s="270"/>
      <c r="J15" s="270"/>
      <c r="K15" s="270"/>
      <c r="L15" s="270"/>
      <c r="M15" s="270"/>
      <c r="N15" s="270"/>
    </row>
    <row r="16" spans="1:14" s="92" customFormat="1" ht="21" x14ac:dyDescent="0.4">
      <c r="A16" s="90"/>
      <c r="B16" s="91"/>
      <c r="C16" s="91"/>
      <c r="D16" s="91"/>
      <c r="E16" s="91"/>
      <c r="F16" s="91"/>
      <c r="G16" s="270"/>
      <c r="H16" s="270"/>
      <c r="I16" s="270"/>
      <c r="J16" s="270"/>
      <c r="K16" s="270"/>
      <c r="L16" s="270"/>
      <c r="M16" s="270"/>
      <c r="N16" s="270"/>
    </row>
    <row r="17" spans="1:14" x14ac:dyDescent="0.3">
      <c r="A17" s="271" t="s">
        <v>166</v>
      </c>
      <c r="B17" s="271"/>
      <c r="C17" s="271"/>
      <c r="D17" s="271"/>
      <c r="E17" s="271"/>
      <c r="F17" s="271"/>
      <c r="G17" s="270"/>
      <c r="H17" s="270"/>
      <c r="I17" s="270"/>
      <c r="J17" s="270"/>
      <c r="K17" s="270"/>
      <c r="L17" s="270"/>
      <c r="M17" s="270"/>
      <c r="N17" s="270"/>
    </row>
    <row r="18" spans="1:14" x14ac:dyDescent="0.3">
      <c r="A18" s="51" t="s">
        <v>109</v>
      </c>
      <c r="B18" s="10" t="e">
        <f>+'Balance MN'!C7+'Balance ME'!C7</f>
        <v>#VALUE!</v>
      </c>
      <c r="C18" s="10" t="e">
        <f>+'Balance MN'!D7+'Balance ME'!D7</f>
        <v>#VALUE!</v>
      </c>
      <c r="D18" s="10" t="e">
        <f>+'Balance MN'!E7+'Balance ME'!E7</f>
        <v>#VALUE!</v>
      </c>
      <c r="E18" s="10" t="e">
        <f>+'Balance MN'!F7+'Balance ME'!F7</f>
        <v>#VALUE!</v>
      </c>
      <c r="F18" s="10" t="e">
        <f>+'Balance MN'!G7+'Balance ME'!G7</f>
        <v>#VALUE!</v>
      </c>
      <c r="G18" s="270"/>
      <c r="H18" s="270"/>
      <c r="I18" s="270"/>
      <c r="J18" s="270"/>
      <c r="K18" s="270"/>
      <c r="L18" s="270"/>
      <c r="M18" s="270"/>
      <c r="N18" s="270"/>
    </row>
    <row r="19" spans="1:14" x14ac:dyDescent="0.3">
      <c r="A19" s="51" t="s">
        <v>167</v>
      </c>
      <c r="B19" s="16" t="e">
        <f>+'Balance MN'!C60+'Balance ME %'!C79+'Patrimonio y Estado resultados'!B3</f>
        <v>#VALUE!</v>
      </c>
      <c r="C19" s="16" t="e">
        <f>+'Balance MN'!D60+'Balance ME %'!D79+'Patrimonio y Estado resultados'!C3</f>
        <v>#VALUE!</v>
      </c>
      <c r="D19" s="16" t="e">
        <f>+'Balance MN'!E60+'Balance ME %'!E79+'Patrimonio y Estado resultados'!D3</f>
        <v>#VALUE!</v>
      </c>
      <c r="E19" s="16" t="e">
        <f>+'Balance MN'!F60+'Balance ME %'!F79+'Patrimonio y Estado resultados'!E3</f>
        <v>#VALUE!</v>
      </c>
      <c r="F19" s="16" t="e">
        <f>+'Balance MN'!G60+'Balance ME %'!G79+'Patrimonio y Estado resultados'!F3</f>
        <v>#VALUE!</v>
      </c>
      <c r="G19" s="270"/>
      <c r="H19" s="270"/>
      <c r="I19" s="270"/>
      <c r="J19" s="270"/>
      <c r="K19" s="270"/>
      <c r="L19" s="270"/>
      <c r="M19" s="270"/>
      <c r="N19" s="270"/>
    </row>
    <row r="20" spans="1:14" x14ac:dyDescent="0.3">
      <c r="A20" s="51" t="s">
        <v>200</v>
      </c>
      <c r="B20" s="16" t="e">
        <f>+B18-B19</f>
        <v>#VALUE!</v>
      </c>
      <c r="C20" s="16" t="e">
        <f t="shared" ref="C20:F20" si="2">+C18-C19</f>
        <v>#VALUE!</v>
      </c>
      <c r="D20" s="16" t="e">
        <f t="shared" si="2"/>
        <v>#VALUE!</v>
      </c>
      <c r="E20" s="16" t="e">
        <f t="shared" si="2"/>
        <v>#VALUE!</v>
      </c>
      <c r="F20" s="16" t="e">
        <f t="shared" si="2"/>
        <v>#VALUE!</v>
      </c>
    </row>
    <row r="22" spans="1:14" x14ac:dyDescent="0.3">
      <c r="A22" s="268" t="s">
        <v>19</v>
      </c>
      <c r="B22" s="8" t="s">
        <v>6</v>
      </c>
      <c r="C22" s="269" t="s">
        <v>7</v>
      </c>
      <c r="D22" s="269"/>
      <c r="E22" s="269"/>
      <c r="F22" s="269"/>
      <c r="H22" s="272" t="s">
        <v>236</v>
      </c>
      <c r="I22" s="272"/>
      <c r="J22" s="272"/>
      <c r="K22" s="272"/>
    </row>
    <row r="23" spans="1:14" x14ac:dyDescent="0.3">
      <c r="A23" s="268"/>
      <c r="B23" s="7">
        <v>2023</v>
      </c>
      <c r="C23" s="20">
        <v>2024</v>
      </c>
      <c r="D23" s="20">
        <v>2025</v>
      </c>
      <c r="E23" s="20">
        <v>2026</v>
      </c>
      <c r="F23" s="20">
        <v>2027</v>
      </c>
      <c r="H23" s="272"/>
      <c r="I23" s="272"/>
      <c r="J23" s="272"/>
      <c r="K23" s="272"/>
    </row>
    <row r="24" spans="1:14" ht="25.8" x14ac:dyDescent="0.5">
      <c r="A24" s="274" t="s">
        <v>241</v>
      </c>
      <c r="B24" s="274"/>
      <c r="C24" s="274"/>
      <c r="D24" s="274"/>
      <c r="E24" s="274"/>
      <c r="F24" s="274"/>
      <c r="H24" s="273"/>
      <c r="I24" s="273"/>
      <c r="J24" s="273"/>
      <c r="K24" s="273"/>
    </row>
    <row r="25" spans="1:14" ht="18" x14ac:dyDescent="0.3">
      <c r="A25" s="52" t="s">
        <v>18</v>
      </c>
      <c r="B25" s="243"/>
      <c r="C25" s="244"/>
      <c r="D25" s="244"/>
      <c r="E25" s="244"/>
      <c r="F25" s="245"/>
      <c r="H25" s="246" t="s">
        <v>336</v>
      </c>
      <c r="I25" s="247"/>
      <c r="J25" s="247"/>
      <c r="K25" s="248"/>
    </row>
    <row r="26" spans="1:14" x14ac:dyDescent="0.3">
      <c r="A26" s="51" t="s">
        <v>77</v>
      </c>
      <c r="B26" s="153" t="s">
        <v>336</v>
      </c>
      <c r="C26" s="153" t="s">
        <v>336</v>
      </c>
      <c r="D26" s="153" t="s">
        <v>336</v>
      </c>
      <c r="E26" s="153" t="s">
        <v>336</v>
      </c>
      <c r="F26" s="153" t="s">
        <v>336</v>
      </c>
      <c r="H26" s="249"/>
      <c r="I26" s="250"/>
      <c r="J26" s="250"/>
      <c r="K26" s="251"/>
    </row>
    <row r="27" spans="1:14" x14ac:dyDescent="0.3">
      <c r="A27" s="51" t="s">
        <v>78</v>
      </c>
      <c r="B27" s="153" t="s">
        <v>336</v>
      </c>
      <c r="C27" s="153" t="s">
        <v>336</v>
      </c>
      <c r="D27" s="153" t="s">
        <v>336</v>
      </c>
      <c r="E27" s="153" t="s">
        <v>336</v>
      </c>
      <c r="F27" s="153" t="s">
        <v>336</v>
      </c>
      <c r="H27" s="249"/>
      <c r="I27" s="250"/>
      <c r="J27" s="250"/>
      <c r="K27" s="251"/>
    </row>
    <row r="28" spans="1:14" x14ac:dyDescent="0.3">
      <c r="A28" s="51" t="s">
        <v>243</v>
      </c>
      <c r="B28" s="153" t="s">
        <v>336</v>
      </c>
      <c r="C28" s="153" t="s">
        <v>336</v>
      </c>
      <c r="D28" s="153" t="s">
        <v>336</v>
      </c>
      <c r="E28" s="153" t="s">
        <v>336</v>
      </c>
      <c r="F28" s="153" t="s">
        <v>336</v>
      </c>
      <c r="H28" s="249"/>
      <c r="I28" s="250"/>
      <c r="J28" s="250"/>
      <c r="K28" s="251"/>
    </row>
    <row r="29" spans="1:14" x14ac:dyDescent="0.3">
      <c r="A29" s="51" t="s">
        <v>368</v>
      </c>
      <c r="B29" s="153" t="s">
        <v>336</v>
      </c>
      <c r="C29" s="153" t="s">
        <v>336</v>
      </c>
      <c r="D29" s="153" t="s">
        <v>336</v>
      </c>
      <c r="E29" s="153" t="s">
        <v>336</v>
      </c>
      <c r="F29" s="153" t="s">
        <v>336</v>
      </c>
      <c r="H29" s="252"/>
      <c r="I29" s="253"/>
      <c r="J29" s="253"/>
      <c r="K29" s="254"/>
    </row>
    <row r="30" spans="1:14" ht="21" x14ac:dyDescent="0.4">
      <c r="A30" s="36" t="s">
        <v>343</v>
      </c>
      <c r="B30" s="50" t="e">
        <f>+B26-B27-B28-B29</f>
        <v>#VALUE!</v>
      </c>
      <c r="C30" s="50" t="e">
        <f>+C26-C27-C28-C29</f>
        <v>#VALUE!</v>
      </c>
      <c r="D30" s="50" t="e">
        <f>+D26-D27-D28-D29</f>
        <v>#VALUE!</v>
      </c>
      <c r="E30" s="50" t="e">
        <f>+E26-E27-E28-E29</f>
        <v>#VALUE!</v>
      </c>
      <c r="F30" s="50" t="e">
        <f>+F26-F27-F28-F29</f>
        <v>#VALUE!</v>
      </c>
      <c r="H30" s="255" t="s">
        <v>214</v>
      </c>
      <c r="I30" s="255"/>
      <c r="J30" s="256" t="s">
        <v>336</v>
      </c>
      <c r="K30" s="257"/>
    </row>
    <row r="31" spans="1:14" ht="21" x14ac:dyDescent="0.4">
      <c r="A31" s="36" t="s">
        <v>395</v>
      </c>
      <c r="B31" s="152" t="s">
        <v>336</v>
      </c>
      <c r="C31" s="152" t="s">
        <v>336</v>
      </c>
      <c r="D31" s="152" t="s">
        <v>336</v>
      </c>
      <c r="E31" s="152" t="s">
        <v>336</v>
      </c>
      <c r="F31" s="152" t="s">
        <v>336</v>
      </c>
      <c r="H31" s="255"/>
      <c r="I31" s="255"/>
      <c r="J31" s="258"/>
      <c r="K31" s="259"/>
    </row>
    <row r="32" spans="1:14" ht="21" x14ac:dyDescent="0.4">
      <c r="A32" s="36" t="s">
        <v>362</v>
      </c>
      <c r="B32" s="50" t="e">
        <f>+B30-B31</f>
        <v>#VALUE!</v>
      </c>
      <c r="C32" s="50" t="e">
        <f>+C30-C31</f>
        <v>#VALUE!</v>
      </c>
      <c r="D32" s="50" t="e">
        <f>+D30-D31</f>
        <v>#VALUE!</v>
      </c>
      <c r="E32" s="50" t="e">
        <f>+E30-E31</f>
        <v>#VALUE!</v>
      </c>
      <c r="F32" s="50" t="e">
        <f>+F30-F31</f>
        <v>#VALUE!</v>
      </c>
      <c r="H32" s="255"/>
      <c r="I32" s="255"/>
      <c r="J32" s="258"/>
      <c r="K32" s="259"/>
    </row>
    <row r="33" spans="1:11" x14ac:dyDescent="0.3">
      <c r="H33" s="255"/>
      <c r="I33" s="255"/>
      <c r="J33" s="260"/>
      <c r="K33" s="261"/>
    </row>
    <row r="34" spans="1:11" x14ac:dyDescent="0.3">
      <c r="A34" s="17" t="s">
        <v>168</v>
      </c>
      <c r="H34" s="255" t="s">
        <v>215</v>
      </c>
      <c r="I34" s="255"/>
      <c r="J34" s="262">
        <f>+SUM(B28:F28)</f>
        <v>0</v>
      </c>
      <c r="K34" s="263"/>
    </row>
    <row r="35" spans="1:11" x14ac:dyDescent="0.3">
      <c r="A35" s="17" t="s">
        <v>169</v>
      </c>
      <c r="H35" s="255"/>
      <c r="I35" s="255"/>
      <c r="J35" s="264"/>
      <c r="K35" s="265"/>
    </row>
    <row r="36" spans="1:11" x14ac:dyDescent="0.3">
      <c r="H36" s="255"/>
      <c r="I36" s="255"/>
      <c r="J36" s="266"/>
      <c r="K36" s="267"/>
    </row>
  </sheetData>
  <sheetProtection algorithmName="SHA-512" hashValue="CjpZaugoNYCl7ZHlGc/YoEsOp2mIHPzRX7fhASfDHPlP6PFNNwH7X1T+tlWhbg0Mb7DkQZMYvA03VluqnL8zbw==" saltValue="vkUportXtH07Xban9Hctqg==" spinCount="100000" sheet="1" objects="1" scenarios="1" selectLockedCells="1"/>
  <mergeCells count="14">
    <mergeCell ref="A1:A2"/>
    <mergeCell ref="C1:F1"/>
    <mergeCell ref="G10:N19"/>
    <mergeCell ref="A17:F17"/>
    <mergeCell ref="H22:K24"/>
    <mergeCell ref="A22:A23"/>
    <mergeCell ref="C22:F22"/>
    <mergeCell ref="A24:F24"/>
    <mergeCell ref="B25:F25"/>
    <mergeCell ref="H25:K29"/>
    <mergeCell ref="H30:I33"/>
    <mergeCell ref="J30:K33"/>
    <mergeCell ref="H34:I36"/>
    <mergeCell ref="J34:K36"/>
  </mergeCells>
  <pageMargins left="0.7" right="0.7" top="0.75" bottom="0.75" header="0.3" footer="0.3"/>
  <pageSetup orientation="portrait" horizontalDpi="90" verticalDpi="90" r:id="rId1"/>
  <ignoredErrors>
    <ignoredError sqref="B11 A8:A9 A10 C10:F10 A14:F14 A12 A13 A32:F35 A26 A27:A28 A16:F25 A15 D11:F11 A30"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D77C-E46C-4B41-929E-3262D442EE7D}">
  <dimension ref="A1:M23"/>
  <sheetViews>
    <sheetView zoomScale="91" zoomScaleNormal="91" workbookViewId="0">
      <selection activeCell="C11" sqref="C11:C12"/>
    </sheetView>
  </sheetViews>
  <sheetFormatPr baseColWidth="10" defaultRowHeight="14.4" x14ac:dyDescent="0.3"/>
  <cols>
    <col min="1" max="1" width="39.33203125" style="1" customWidth="1"/>
    <col min="2" max="3" width="15.6640625" style="1" customWidth="1"/>
    <col min="4" max="4" width="36.77734375" style="1" customWidth="1"/>
    <col min="5" max="7" width="15.6640625" style="1" customWidth="1"/>
    <col min="8" max="16384" width="11.5546875" style="1"/>
  </cols>
  <sheetData>
    <row r="1" spans="1:13" ht="22.2" customHeight="1" x14ac:dyDescent="0.5">
      <c r="A1" s="274" t="s">
        <v>157</v>
      </c>
      <c r="B1" s="274"/>
      <c r="C1" s="274"/>
      <c r="D1" s="274"/>
      <c r="E1" s="274"/>
      <c r="F1" s="274"/>
      <c r="G1" s="274"/>
      <c r="H1" s="274"/>
      <c r="I1" s="274"/>
      <c r="J1" s="274"/>
      <c r="K1" s="274"/>
      <c r="L1" s="274"/>
      <c r="M1" s="274"/>
    </row>
    <row r="2" spans="1:13" ht="28.8" customHeight="1" x14ac:dyDescent="0.3">
      <c r="A2" s="268" t="s">
        <v>19</v>
      </c>
      <c r="B2" s="8" t="s">
        <v>6</v>
      </c>
      <c r="C2" s="8" t="s">
        <v>170</v>
      </c>
      <c r="D2" s="268" t="s">
        <v>19</v>
      </c>
      <c r="E2" s="268" t="s">
        <v>173</v>
      </c>
      <c r="F2" s="268"/>
      <c r="G2" s="268"/>
      <c r="H2" s="278" t="s">
        <v>85</v>
      </c>
      <c r="I2" s="193"/>
      <c r="J2" s="193"/>
      <c r="K2" s="193"/>
      <c r="L2" s="193"/>
      <c r="M2" s="279"/>
    </row>
    <row r="3" spans="1:13" x14ac:dyDescent="0.3">
      <c r="A3" s="268"/>
      <c r="B3" s="7">
        <v>2023</v>
      </c>
      <c r="C3" s="20">
        <v>2024</v>
      </c>
      <c r="D3" s="268"/>
      <c r="E3" s="9">
        <v>2025</v>
      </c>
      <c r="F3" s="9">
        <v>2026</v>
      </c>
      <c r="G3" s="9">
        <v>2027</v>
      </c>
      <c r="H3" s="280"/>
      <c r="I3" s="238"/>
      <c r="J3" s="238"/>
      <c r="K3" s="238"/>
      <c r="L3" s="238"/>
      <c r="M3" s="281"/>
    </row>
    <row r="4" spans="1:13" ht="18" x14ac:dyDescent="0.35">
      <c r="A4" s="181" t="s">
        <v>70</v>
      </c>
      <c r="B4" s="181"/>
      <c r="C4" s="181"/>
      <c r="D4" s="181"/>
      <c r="E4" s="181"/>
      <c r="F4" s="181"/>
      <c r="G4" s="275"/>
      <c r="H4" s="280"/>
      <c r="I4" s="238"/>
      <c r="J4" s="238"/>
      <c r="K4" s="238"/>
      <c r="L4" s="238"/>
      <c r="M4" s="281"/>
    </row>
    <row r="5" spans="1:13" ht="15.6" x14ac:dyDescent="0.3">
      <c r="A5" s="43" t="s">
        <v>171</v>
      </c>
      <c r="B5" s="44" t="e">
        <f>SUM(B6:B10)</f>
        <v>#VALUE!</v>
      </c>
      <c r="C5" s="44" t="e">
        <f t="shared" ref="C5" si="0">SUM(C6:C10)</f>
        <v>#VALUE!</v>
      </c>
      <c r="D5" s="43" t="s">
        <v>68</v>
      </c>
      <c r="E5" s="44" t="e">
        <f t="shared" ref="E5:G5" si="1">SUM(E6:E10)</f>
        <v>#VALUE!</v>
      </c>
      <c r="F5" s="44" t="e">
        <f t="shared" si="1"/>
        <v>#VALUE!</v>
      </c>
      <c r="G5" s="44" t="e">
        <f t="shared" si="1"/>
        <v>#VALUE!</v>
      </c>
      <c r="H5" s="277"/>
      <c r="I5" s="277"/>
      <c r="J5" s="277"/>
      <c r="K5" s="277"/>
      <c r="L5" s="277"/>
      <c r="M5" s="277"/>
    </row>
    <row r="6" spans="1:13" x14ac:dyDescent="0.3">
      <c r="A6" s="49" t="s">
        <v>69</v>
      </c>
      <c r="B6" s="2" t="str">
        <f>+'Patrimonio y Estado resultados'!B5</f>
        <v>…</v>
      </c>
      <c r="C6" s="2" t="str">
        <f>+'Patrimonio y Estado resultados'!C5</f>
        <v>…</v>
      </c>
      <c r="D6" s="49" t="s">
        <v>69</v>
      </c>
      <c r="E6" s="2" t="str">
        <f>+'Patrimonio y Estado resultados'!D5</f>
        <v>…</v>
      </c>
      <c r="F6" s="2" t="str">
        <f>+'Patrimonio y Estado resultados'!E5</f>
        <v>…</v>
      </c>
      <c r="G6" s="2" t="str">
        <f>+'Patrimonio y Estado resultados'!F5</f>
        <v>…</v>
      </c>
      <c r="H6" s="277"/>
      <c r="I6" s="277"/>
      <c r="J6" s="277"/>
      <c r="K6" s="277"/>
      <c r="L6" s="277"/>
      <c r="M6" s="277"/>
    </row>
    <row r="7" spans="1:13" x14ac:dyDescent="0.3">
      <c r="A7" s="49" t="s">
        <v>71</v>
      </c>
      <c r="B7" s="2" t="str">
        <f>+'Patrimonio y Estado resultados'!B8</f>
        <v>…</v>
      </c>
      <c r="C7" s="2" t="e">
        <f>+'Patrimonio y Estado resultados'!C8</f>
        <v>#VALUE!</v>
      </c>
      <c r="D7" s="49" t="s">
        <v>71</v>
      </c>
      <c r="E7" s="2" t="e">
        <f>+'Patrimonio y Estado resultados'!D8</f>
        <v>#VALUE!</v>
      </c>
      <c r="F7" s="2" t="e">
        <f>+'Patrimonio y Estado resultados'!E8</f>
        <v>#VALUE!</v>
      </c>
      <c r="G7" s="2" t="e">
        <f>+'Patrimonio y Estado resultados'!F8</f>
        <v>#VALUE!</v>
      </c>
      <c r="H7" s="277"/>
      <c r="I7" s="277"/>
      <c r="J7" s="277"/>
      <c r="K7" s="277"/>
      <c r="L7" s="277"/>
      <c r="M7" s="277"/>
    </row>
    <row r="8" spans="1:13" x14ac:dyDescent="0.3">
      <c r="A8" s="49" t="s">
        <v>72</v>
      </c>
      <c r="B8" s="2" t="str">
        <f>+'Patrimonio y Estado resultados'!B10</f>
        <v>…</v>
      </c>
      <c r="C8" s="2" t="e">
        <f>+'Patrimonio y Estado resultados'!C10</f>
        <v>#VALUE!</v>
      </c>
      <c r="D8" s="49" t="s">
        <v>72</v>
      </c>
      <c r="E8" s="2" t="e">
        <f>+'Patrimonio y Estado resultados'!D10</f>
        <v>#VALUE!</v>
      </c>
      <c r="F8" s="2" t="e">
        <f>+'Patrimonio y Estado resultados'!E10</f>
        <v>#VALUE!</v>
      </c>
      <c r="G8" s="2" t="e">
        <f>+'Patrimonio y Estado resultados'!F10</f>
        <v>#VALUE!</v>
      </c>
      <c r="H8" s="277"/>
      <c r="I8" s="277"/>
      <c r="J8" s="277"/>
      <c r="K8" s="277"/>
      <c r="L8" s="277"/>
      <c r="M8" s="277"/>
    </row>
    <row r="9" spans="1:13" x14ac:dyDescent="0.3">
      <c r="A9" s="49" t="s">
        <v>73</v>
      </c>
      <c r="B9" s="2" t="e">
        <f>+'Patrimonio y Estado resultados'!B32++'Patrimonio y Estado resultados'!B31</f>
        <v>#VALUE!</v>
      </c>
      <c r="C9" s="2" t="e">
        <f>+'Patrimonio y Estado resultados'!C32++'Patrimonio y Estado resultados'!C31</f>
        <v>#VALUE!</v>
      </c>
      <c r="D9" s="49" t="s">
        <v>73</v>
      </c>
      <c r="E9" s="2" t="e">
        <f>+'Patrimonio y Estado resultados'!D32++'Patrimonio y Estado resultados'!D31</f>
        <v>#VALUE!</v>
      </c>
      <c r="F9" s="2" t="e">
        <f>+'Patrimonio y Estado resultados'!E32++'Patrimonio y Estado resultados'!E31</f>
        <v>#VALUE!</v>
      </c>
      <c r="G9" s="2" t="e">
        <f>+'Patrimonio y Estado resultados'!F32++'Patrimonio y Estado resultados'!F31</f>
        <v>#VALUE!</v>
      </c>
      <c r="H9" s="277"/>
      <c r="I9" s="277"/>
      <c r="J9" s="277"/>
      <c r="K9" s="277"/>
      <c r="L9" s="277"/>
      <c r="M9" s="277"/>
    </row>
    <row r="10" spans="1:13" x14ac:dyDescent="0.3">
      <c r="A10" s="49" t="s">
        <v>74</v>
      </c>
      <c r="B10" s="153" t="s">
        <v>392</v>
      </c>
      <c r="C10" s="153" t="s">
        <v>392</v>
      </c>
      <c r="D10" s="49" t="s">
        <v>74</v>
      </c>
      <c r="E10" s="153" t="s">
        <v>392</v>
      </c>
      <c r="F10" s="153" t="s">
        <v>392</v>
      </c>
      <c r="G10" s="153" t="s">
        <v>392</v>
      </c>
      <c r="H10" s="277"/>
      <c r="I10" s="277"/>
      <c r="J10" s="277"/>
      <c r="K10" s="277"/>
      <c r="L10" s="277"/>
      <c r="M10" s="277"/>
    </row>
    <row r="11" spans="1:13" ht="15.6" x14ac:dyDescent="0.3">
      <c r="A11" s="43" t="s">
        <v>172</v>
      </c>
      <c r="B11" s="154" t="s">
        <v>392</v>
      </c>
      <c r="C11" s="154" t="s">
        <v>392</v>
      </c>
      <c r="D11" s="43" t="s">
        <v>0</v>
      </c>
      <c r="E11" s="154" t="s">
        <v>392</v>
      </c>
      <c r="F11" s="154" t="s">
        <v>392</v>
      </c>
      <c r="G11" s="154" t="s">
        <v>392</v>
      </c>
      <c r="H11" s="277"/>
      <c r="I11" s="277"/>
      <c r="J11" s="277"/>
      <c r="K11" s="277"/>
      <c r="L11" s="277"/>
      <c r="M11" s="277"/>
    </row>
    <row r="12" spans="1:13" ht="19.2" customHeight="1" x14ac:dyDescent="0.4">
      <c r="A12" s="43" t="s">
        <v>0</v>
      </c>
      <c r="B12" s="154" t="s">
        <v>392</v>
      </c>
      <c r="C12" s="154" t="s">
        <v>392</v>
      </c>
      <c r="D12" s="45" t="s">
        <v>79</v>
      </c>
      <c r="E12" s="46" t="e">
        <f t="shared" ref="E12:G12" si="2">+E5-E11</f>
        <v>#VALUE!</v>
      </c>
      <c r="F12" s="46" t="e">
        <f t="shared" si="2"/>
        <v>#VALUE!</v>
      </c>
      <c r="G12" s="46" t="e">
        <f t="shared" si="2"/>
        <v>#VALUE!</v>
      </c>
      <c r="H12" s="277"/>
      <c r="I12" s="277"/>
      <c r="J12" s="277"/>
      <c r="K12" s="277"/>
      <c r="L12" s="277"/>
      <c r="M12" s="277"/>
    </row>
    <row r="13" spans="1:13" ht="21" x14ac:dyDescent="0.4">
      <c r="A13" s="45" t="s">
        <v>1</v>
      </c>
      <c r="B13" s="46" t="e">
        <f>+B5+B11-B12</f>
        <v>#VALUE!</v>
      </c>
      <c r="C13" s="46" t="e">
        <f>+C5+C11-C12</f>
        <v>#VALUE!</v>
      </c>
      <c r="D13" s="43" t="s">
        <v>80</v>
      </c>
      <c r="E13" s="155" t="s">
        <v>392</v>
      </c>
      <c r="F13" s="155" t="s">
        <v>392</v>
      </c>
      <c r="G13" s="155" t="s">
        <v>392</v>
      </c>
      <c r="H13" s="277"/>
      <c r="I13" s="277"/>
      <c r="J13" s="277"/>
      <c r="K13" s="277"/>
      <c r="L13" s="277"/>
      <c r="M13" s="277"/>
    </row>
    <row r="14" spans="1:13" ht="15.6" x14ac:dyDescent="0.3">
      <c r="A14" s="276" t="s">
        <v>344</v>
      </c>
      <c r="B14" s="276"/>
      <c r="C14" s="276"/>
      <c r="D14" s="30" t="s">
        <v>0</v>
      </c>
      <c r="E14" s="155" t="s">
        <v>392</v>
      </c>
      <c r="F14" s="155" t="s">
        <v>392</v>
      </c>
      <c r="G14" s="155" t="s">
        <v>392</v>
      </c>
      <c r="H14" s="277"/>
      <c r="I14" s="277"/>
      <c r="J14" s="277"/>
      <c r="K14" s="277"/>
      <c r="L14" s="277"/>
      <c r="M14" s="277"/>
    </row>
    <row r="15" spans="1:13" ht="21" x14ac:dyDescent="0.4">
      <c r="A15" s="276"/>
      <c r="B15" s="276"/>
      <c r="C15" s="276"/>
      <c r="D15" s="45" t="s">
        <v>81</v>
      </c>
      <c r="E15" s="46" t="e">
        <f t="shared" ref="E15:G15" si="3">+E13-E14</f>
        <v>#VALUE!</v>
      </c>
      <c r="F15" s="46" t="e">
        <f t="shared" si="3"/>
        <v>#VALUE!</v>
      </c>
      <c r="G15" s="46" t="e">
        <f t="shared" si="3"/>
        <v>#VALUE!</v>
      </c>
      <c r="H15" s="277"/>
      <c r="I15" s="277"/>
      <c r="J15" s="277"/>
      <c r="K15" s="277"/>
      <c r="L15" s="277"/>
      <c r="M15" s="277"/>
    </row>
    <row r="16" spans="1:13" ht="21" x14ac:dyDescent="0.4">
      <c r="A16" s="276"/>
      <c r="B16" s="276"/>
      <c r="C16" s="276"/>
      <c r="D16" s="47" t="s">
        <v>82</v>
      </c>
      <c r="E16" s="48" t="e">
        <f t="shared" ref="E16:G16" si="4">+E12+E15</f>
        <v>#VALUE!</v>
      </c>
      <c r="F16" s="48" t="e">
        <f t="shared" si="4"/>
        <v>#VALUE!</v>
      </c>
      <c r="G16" s="48" t="e">
        <f t="shared" si="4"/>
        <v>#VALUE!</v>
      </c>
      <c r="H16" s="277"/>
      <c r="I16" s="277"/>
      <c r="J16" s="277"/>
      <c r="K16" s="277"/>
      <c r="L16" s="277"/>
      <c r="M16" s="277"/>
    </row>
    <row r="17" spans="1:13" ht="15.6" x14ac:dyDescent="0.3">
      <c r="A17" s="276"/>
      <c r="B17" s="276"/>
      <c r="C17" s="276"/>
      <c r="D17" s="43" t="s">
        <v>83</v>
      </c>
      <c r="E17" s="156" t="s">
        <v>392</v>
      </c>
      <c r="F17" s="156" t="s">
        <v>392</v>
      </c>
      <c r="G17" s="156" t="s">
        <v>392</v>
      </c>
      <c r="H17" s="277"/>
      <c r="I17" s="277"/>
      <c r="J17" s="277"/>
      <c r="K17" s="277"/>
      <c r="L17" s="277"/>
      <c r="M17" s="277"/>
    </row>
    <row r="18" spans="1:13" ht="15.6" x14ac:dyDescent="0.3">
      <c r="A18" s="276"/>
      <c r="B18" s="276"/>
      <c r="C18" s="276"/>
      <c r="D18" s="43" t="s">
        <v>213</v>
      </c>
      <c r="E18" s="156" t="s">
        <v>392</v>
      </c>
      <c r="F18" s="156" t="s">
        <v>392</v>
      </c>
      <c r="G18" s="156" t="s">
        <v>392</v>
      </c>
      <c r="H18" s="277"/>
      <c r="I18" s="277"/>
      <c r="J18" s="277"/>
      <c r="K18" s="277"/>
      <c r="L18" s="277"/>
      <c r="M18" s="277"/>
    </row>
    <row r="19" spans="1:13" ht="15.6" x14ac:dyDescent="0.3">
      <c r="A19" s="276"/>
      <c r="B19" s="276"/>
      <c r="C19" s="276"/>
      <c r="D19" s="43" t="s">
        <v>0</v>
      </c>
      <c r="E19" s="156" t="s">
        <v>392</v>
      </c>
      <c r="F19" s="156" t="s">
        <v>392</v>
      </c>
      <c r="G19" s="156" t="s">
        <v>392</v>
      </c>
      <c r="H19" s="277"/>
      <c r="I19" s="277"/>
      <c r="J19" s="277"/>
      <c r="K19" s="277"/>
      <c r="L19" s="277"/>
      <c r="M19" s="277"/>
    </row>
    <row r="20" spans="1:13" ht="21" x14ac:dyDescent="0.4">
      <c r="A20" s="276"/>
      <c r="B20" s="276"/>
      <c r="C20" s="276"/>
      <c r="D20" s="45" t="s">
        <v>84</v>
      </c>
      <c r="E20" s="46" t="e">
        <f>+E17+E18-E19</f>
        <v>#VALUE!</v>
      </c>
      <c r="F20" s="46" t="e">
        <f t="shared" ref="F20:G20" si="5">+F17+F18-F19</f>
        <v>#VALUE!</v>
      </c>
      <c r="G20" s="46" t="e">
        <f t="shared" si="5"/>
        <v>#VALUE!</v>
      </c>
      <c r="H20" s="277"/>
      <c r="I20" s="277"/>
      <c r="J20" s="277"/>
      <c r="K20" s="277"/>
      <c r="L20" s="277"/>
      <c r="M20" s="277"/>
    </row>
    <row r="21" spans="1:13" ht="21" x14ac:dyDescent="0.4">
      <c r="A21" s="276"/>
      <c r="B21" s="276"/>
      <c r="C21" s="276"/>
      <c r="D21" s="45" t="s">
        <v>1</v>
      </c>
      <c r="E21" s="46" t="e">
        <f t="shared" ref="E21:G21" si="6">+E16+E20</f>
        <v>#VALUE!</v>
      </c>
      <c r="F21" s="46" t="e">
        <f t="shared" si="6"/>
        <v>#VALUE!</v>
      </c>
      <c r="G21" s="46" t="e">
        <f t="shared" si="6"/>
        <v>#VALUE!</v>
      </c>
      <c r="H21" s="277"/>
      <c r="I21" s="277"/>
      <c r="J21" s="277"/>
      <c r="K21" s="277"/>
      <c r="L21" s="277"/>
      <c r="M21" s="277"/>
    </row>
    <row r="23" spans="1:13" x14ac:dyDescent="0.3">
      <c r="G23" s="15"/>
    </row>
  </sheetData>
  <sheetProtection algorithmName="SHA-512" hashValue="sECZACXpy4QsZMr2EabQShU9h9DyVMn+SGHQTEATiGMny7eZaaPmNPoiQ+y31cRRG99kFjUUKrL+5A7MJZkxpA==" saltValue="UaO+wZDQWiYiT9UWgO94LQ==" spinCount="100000" sheet="1" objects="1" scenarios="1" selectLockedCells="1"/>
  <mergeCells count="8">
    <mergeCell ref="A2:A3"/>
    <mergeCell ref="A1:M1"/>
    <mergeCell ref="A4:G4"/>
    <mergeCell ref="A14:C21"/>
    <mergeCell ref="H5:M21"/>
    <mergeCell ref="D2:D3"/>
    <mergeCell ref="E2:G2"/>
    <mergeCell ref="H2:M4"/>
  </mergeCells>
  <pageMargins left="0.7" right="0.7" top="0.75" bottom="0.75" header="0.3" footer="0.3"/>
  <pageSetup orientation="portrait" horizontalDpi="90" verticalDpi="9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A4BE-5429-4076-A925-BC130CB0E7E8}">
  <dimension ref="A1:BD65"/>
  <sheetViews>
    <sheetView topLeftCell="AD1" zoomScale="55" zoomScaleNormal="55" workbookViewId="0">
      <selection activeCell="V24" sqref="V24"/>
    </sheetView>
  </sheetViews>
  <sheetFormatPr baseColWidth="10" defaultRowHeight="14.4" x14ac:dyDescent="0.3"/>
  <cols>
    <col min="1" max="1" width="11.5546875" style="1"/>
    <col min="2" max="2" width="40.44140625" style="1" customWidth="1"/>
    <col min="3" max="7" width="12.6640625" style="1" customWidth="1"/>
    <col min="8" max="8" width="6.21875" style="1" customWidth="1"/>
    <col min="9" max="13" width="11.5546875" style="1" customWidth="1"/>
    <col min="14" max="14" width="6.21875" style="1" customWidth="1"/>
    <col min="15" max="18" width="15.109375" style="1" customWidth="1"/>
    <col min="19" max="19" width="14.5546875" style="1" customWidth="1"/>
    <col min="20" max="20" width="11.5546875" style="1" customWidth="1"/>
    <col min="21" max="24" width="12.6640625" style="1" bestFit="1" customWidth="1"/>
    <col min="25" max="25" width="12.6640625" style="1" customWidth="1"/>
    <col min="26" max="26" width="6.21875" style="1" customWidth="1"/>
    <col min="27" max="31" width="11.5546875" style="1"/>
    <col min="32" max="32" width="5.33203125" style="1" customWidth="1"/>
    <col min="33" max="38" width="11.5546875" style="1"/>
    <col min="39" max="39" width="60" style="1" customWidth="1"/>
    <col min="40" max="44" width="12.6640625" style="1" customWidth="1"/>
    <col min="45" max="45" width="6.21875" style="1" customWidth="1"/>
    <col min="46" max="50" width="11.5546875" style="1"/>
    <col min="51" max="51" width="6.21875" style="1" customWidth="1"/>
    <col min="52" max="16384" width="11.5546875" style="1"/>
  </cols>
  <sheetData>
    <row r="1" spans="1:56" ht="21" x14ac:dyDescent="0.3">
      <c r="A1" s="296" t="s">
        <v>98</v>
      </c>
      <c r="B1" s="296"/>
      <c r="C1" s="296"/>
      <c r="D1" s="296"/>
      <c r="E1" s="296"/>
      <c r="F1" s="296"/>
      <c r="G1" s="296"/>
      <c r="H1" s="296"/>
      <c r="I1" s="296"/>
      <c r="J1" s="296"/>
      <c r="K1" s="296"/>
      <c r="L1" s="296"/>
      <c r="M1" s="296"/>
      <c r="N1" s="296"/>
      <c r="O1" s="296"/>
      <c r="P1" s="296"/>
      <c r="Q1" s="296"/>
      <c r="R1" s="296"/>
      <c r="S1" s="296"/>
      <c r="U1" s="288" t="s">
        <v>99</v>
      </c>
      <c r="V1" s="289"/>
      <c r="W1" s="289"/>
      <c r="X1" s="289"/>
      <c r="Y1" s="289"/>
      <c r="Z1" s="289"/>
      <c r="AA1" s="289"/>
      <c r="AB1" s="289"/>
      <c r="AC1" s="289"/>
      <c r="AD1" s="289"/>
      <c r="AE1" s="289"/>
      <c r="AF1" s="289"/>
      <c r="AG1" s="289"/>
      <c r="AH1" s="289"/>
      <c r="AI1" s="289"/>
      <c r="AJ1" s="289"/>
      <c r="AK1" s="290"/>
      <c r="AM1" s="288" t="s">
        <v>100</v>
      </c>
      <c r="AN1" s="289"/>
      <c r="AO1" s="289"/>
      <c r="AP1" s="289"/>
      <c r="AQ1" s="289"/>
      <c r="AR1" s="289"/>
      <c r="AS1" s="289"/>
      <c r="AT1" s="289"/>
      <c r="AU1" s="289"/>
      <c r="AV1" s="289"/>
      <c r="AW1" s="289"/>
      <c r="AX1" s="289"/>
      <c r="AY1" s="289"/>
      <c r="AZ1" s="289"/>
      <c r="BA1" s="289"/>
      <c r="BB1" s="289"/>
      <c r="BC1" s="289"/>
      <c r="BD1" s="290"/>
    </row>
    <row r="2" spans="1:56" x14ac:dyDescent="0.3">
      <c r="A2" s="304"/>
      <c r="B2" s="24" t="s">
        <v>93</v>
      </c>
      <c r="C2" s="172">
        <v>2023</v>
      </c>
      <c r="D2" s="172">
        <v>2024</v>
      </c>
      <c r="E2" s="172">
        <v>2025</v>
      </c>
      <c r="F2" s="172">
        <v>2026</v>
      </c>
      <c r="G2" s="172">
        <v>2027</v>
      </c>
      <c r="H2" s="285"/>
      <c r="I2" s="172">
        <v>2023</v>
      </c>
      <c r="J2" s="172">
        <v>2024</v>
      </c>
      <c r="K2" s="172">
        <v>2025</v>
      </c>
      <c r="L2" s="172">
        <v>2026</v>
      </c>
      <c r="M2" s="172">
        <v>2027</v>
      </c>
      <c r="N2" s="285"/>
      <c r="O2" s="172">
        <v>2023</v>
      </c>
      <c r="P2" s="172">
        <v>2024</v>
      </c>
      <c r="Q2" s="172">
        <v>2025</v>
      </c>
      <c r="R2" s="172">
        <v>2026</v>
      </c>
      <c r="S2" s="172">
        <v>2027</v>
      </c>
      <c r="U2" s="172">
        <v>2023</v>
      </c>
      <c r="V2" s="172">
        <v>2024</v>
      </c>
      <c r="W2" s="172">
        <v>2025</v>
      </c>
      <c r="X2" s="172">
        <v>2026</v>
      </c>
      <c r="Y2" s="172">
        <v>2027</v>
      </c>
      <c r="Z2" s="282"/>
      <c r="AA2" s="172">
        <v>2023</v>
      </c>
      <c r="AB2" s="172">
        <v>2024</v>
      </c>
      <c r="AC2" s="172">
        <v>2025</v>
      </c>
      <c r="AD2" s="172">
        <v>2026</v>
      </c>
      <c r="AE2" s="172">
        <v>2027</v>
      </c>
      <c r="AF2" s="282"/>
      <c r="AG2" s="172">
        <v>2023</v>
      </c>
      <c r="AH2" s="172">
        <v>2024</v>
      </c>
      <c r="AI2" s="172">
        <v>2025</v>
      </c>
      <c r="AJ2" s="172">
        <v>2026</v>
      </c>
      <c r="AK2" s="172">
        <v>2027</v>
      </c>
      <c r="AM2" s="24" t="s">
        <v>93</v>
      </c>
      <c r="AN2" s="25">
        <v>2023</v>
      </c>
      <c r="AO2" s="25">
        <v>2024</v>
      </c>
      <c r="AP2" s="25">
        <v>2025</v>
      </c>
      <c r="AQ2" s="25">
        <v>2026</v>
      </c>
      <c r="AR2" s="25">
        <v>2027</v>
      </c>
      <c r="AS2" s="285"/>
      <c r="AT2" s="25">
        <v>2023</v>
      </c>
      <c r="AU2" s="25">
        <v>2024</v>
      </c>
      <c r="AV2" s="25">
        <v>2025</v>
      </c>
      <c r="AW2" s="25">
        <v>2026</v>
      </c>
      <c r="AX2" s="25">
        <v>2027</v>
      </c>
      <c r="AY2" s="285"/>
      <c r="AZ2" s="25">
        <v>2023</v>
      </c>
      <c r="BA2" s="25">
        <v>2024</v>
      </c>
      <c r="BB2" s="25">
        <v>2025</v>
      </c>
      <c r="BC2" s="25">
        <v>2026</v>
      </c>
      <c r="BD2" s="25">
        <v>2027</v>
      </c>
    </row>
    <row r="3" spans="1:56" x14ac:dyDescent="0.3">
      <c r="A3" s="304"/>
      <c r="B3" s="24" t="s">
        <v>90</v>
      </c>
      <c r="C3" s="291" t="s">
        <v>91</v>
      </c>
      <c r="D3" s="292"/>
      <c r="E3" s="292"/>
      <c r="F3" s="292"/>
      <c r="G3" s="293"/>
      <c r="H3" s="286"/>
      <c r="I3" s="291" t="s">
        <v>95</v>
      </c>
      <c r="J3" s="292"/>
      <c r="K3" s="292"/>
      <c r="L3" s="292"/>
      <c r="M3" s="293"/>
      <c r="N3" s="286"/>
      <c r="O3" s="291" t="s">
        <v>94</v>
      </c>
      <c r="P3" s="292"/>
      <c r="Q3" s="292"/>
      <c r="R3" s="292"/>
      <c r="S3" s="293"/>
      <c r="U3" s="291" t="s">
        <v>91</v>
      </c>
      <c r="V3" s="292"/>
      <c r="W3" s="292"/>
      <c r="X3" s="292"/>
      <c r="Y3" s="293"/>
      <c r="Z3" s="283"/>
      <c r="AA3" s="291" t="s">
        <v>95</v>
      </c>
      <c r="AB3" s="292"/>
      <c r="AC3" s="292"/>
      <c r="AD3" s="292"/>
      <c r="AE3" s="293"/>
      <c r="AF3" s="283"/>
      <c r="AG3" s="291" t="s">
        <v>94</v>
      </c>
      <c r="AH3" s="292"/>
      <c r="AI3" s="292"/>
      <c r="AJ3" s="292"/>
      <c r="AK3" s="293"/>
      <c r="AM3" s="24" t="s">
        <v>90</v>
      </c>
      <c r="AN3" s="291" t="s">
        <v>91</v>
      </c>
      <c r="AO3" s="292"/>
      <c r="AP3" s="292"/>
      <c r="AQ3" s="292"/>
      <c r="AR3" s="293"/>
      <c r="AS3" s="286"/>
      <c r="AT3" s="291" t="s">
        <v>95</v>
      </c>
      <c r="AU3" s="292"/>
      <c r="AV3" s="292"/>
      <c r="AW3" s="292"/>
      <c r="AX3" s="293"/>
      <c r="AY3" s="286"/>
      <c r="AZ3" s="291" t="s">
        <v>94</v>
      </c>
      <c r="BA3" s="292"/>
      <c r="BB3" s="292"/>
      <c r="BC3" s="292"/>
      <c r="BD3" s="293"/>
    </row>
    <row r="4" spans="1:56" x14ac:dyDescent="0.3">
      <c r="A4" s="304"/>
      <c r="B4" s="24" t="s">
        <v>89</v>
      </c>
      <c r="C4" s="24"/>
      <c r="D4" s="24"/>
      <c r="E4" s="24"/>
      <c r="F4" s="24"/>
      <c r="G4" s="24"/>
      <c r="H4" s="286"/>
      <c r="I4" s="24"/>
      <c r="J4" s="24"/>
      <c r="K4" s="24"/>
      <c r="L4" s="24"/>
      <c r="M4" s="24"/>
      <c r="N4" s="286"/>
      <c r="O4" s="24"/>
      <c r="P4" s="24"/>
      <c r="Q4" s="24"/>
      <c r="R4" s="24"/>
      <c r="S4" s="24"/>
      <c r="U4" s="24"/>
      <c r="V4" s="24"/>
      <c r="W4" s="24"/>
      <c r="X4" s="24"/>
      <c r="Y4" s="24"/>
      <c r="Z4" s="283"/>
      <c r="AA4" s="24"/>
      <c r="AB4" s="24"/>
      <c r="AC4" s="24"/>
      <c r="AD4" s="24"/>
      <c r="AE4" s="24"/>
      <c r="AF4" s="283"/>
      <c r="AG4" s="24"/>
      <c r="AH4" s="24"/>
      <c r="AI4" s="24"/>
      <c r="AJ4" s="24"/>
      <c r="AK4" s="24"/>
      <c r="AM4" s="24" t="s">
        <v>89</v>
      </c>
      <c r="AN4" s="24"/>
      <c r="AO4" s="24"/>
      <c r="AP4" s="24"/>
      <c r="AQ4" s="24"/>
      <c r="AR4" s="24"/>
      <c r="AS4" s="286"/>
      <c r="AT4" s="24"/>
      <c r="AU4" s="24"/>
      <c r="AV4" s="24"/>
      <c r="AW4" s="24"/>
      <c r="AX4" s="24"/>
      <c r="AY4" s="286"/>
      <c r="AZ4" s="24"/>
      <c r="BA4" s="24"/>
      <c r="BB4" s="24"/>
      <c r="BC4" s="24"/>
      <c r="BD4" s="24"/>
    </row>
    <row r="5" spans="1:56" x14ac:dyDescent="0.3">
      <c r="A5" s="303" t="s">
        <v>33</v>
      </c>
      <c r="B5" s="24" t="s">
        <v>8</v>
      </c>
      <c r="C5" s="24"/>
      <c r="D5" s="24"/>
      <c r="E5" s="24"/>
      <c r="F5" s="24"/>
      <c r="G5" s="24"/>
      <c r="H5" s="286"/>
      <c r="I5" s="24"/>
      <c r="J5" s="24"/>
      <c r="K5" s="24"/>
      <c r="L5" s="24"/>
      <c r="M5" s="24"/>
      <c r="N5" s="286"/>
      <c r="O5" s="24"/>
      <c r="P5" s="24"/>
      <c r="Q5" s="24"/>
      <c r="R5" s="24"/>
      <c r="S5" s="24"/>
      <c r="U5" s="24"/>
      <c r="V5" s="24"/>
      <c r="W5" s="24"/>
      <c r="X5" s="24"/>
      <c r="Y5" s="24"/>
      <c r="Z5" s="283"/>
      <c r="AA5" s="24"/>
      <c r="AB5" s="24"/>
      <c r="AC5" s="24"/>
      <c r="AD5" s="24"/>
      <c r="AE5" s="24"/>
      <c r="AF5" s="283"/>
      <c r="AG5" s="24"/>
      <c r="AH5" s="24"/>
      <c r="AI5" s="24"/>
      <c r="AJ5" s="24"/>
      <c r="AK5" s="24"/>
      <c r="AM5" s="24" t="s">
        <v>8</v>
      </c>
      <c r="AN5" s="24"/>
      <c r="AO5" s="24"/>
      <c r="AP5" s="24"/>
      <c r="AQ5" s="24"/>
      <c r="AR5" s="24"/>
      <c r="AS5" s="286"/>
      <c r="AT5" s="24"/>
      <c r="AU5" s="24"/>
      <c r="AV5" s="24"/>
      <c r="AW5" s="24"/>
      <c r="AX5" s="24"/>
      <c r="AY5" s="286"/>
      <c r="AZ5" s="24"/>
      <c r="BA5" s="24"/>
      <c r="BB5" s="24"/>
      <c r="BC5" s="24"/>
      <c r="BD5" s="24"/>
    </row>
    <row r="6" spans="1:56" x14ac:dyDescent="0.3">
      <c r="A6" s="303"/>
      <c r="B6" s="29" t="s">
        <v>9</v>
      </c>
      <c r="C6" s="10" t="e">
        <f>+'Balance MN'!C11</f>
        <v>#VALUE!</v>
      </c>
      <c r="D6" s="10" t="e">
        <f>+'Balance MN'!D11</f>
        <v>#VALUE!</v>
      </c>
      <c r="E6" s="10" t="e">
        <f>+'Balance MN'!E11</f>
        <v>#VALUE!</v>
      </c>
      <c r="F6" s="10" t="e">
        <f>+'Balance MN'!F11</f>
        <v>#VALUE!</v>
      </c>
      <c r="G6" s="10" t="e">
        <f>+'Balance MN'!G11</f>
        <v>#VALUE!</v>
      </c>
      <c r="H6" s="286"/>
      <c r="I6" s="10" t="e">
        <f>+'Balance ME'!C11</f>
        <v>#VALUE!</v>
      </c>
      <c r="J6" s="10" t="e">
        <f>+'Balance ME'!D11</f>
        <v>#VALUE!</v>
      </c>
      <c r="K6" s="10" t="e">
        <f>+'Balance ME'!E11</f>
        <v>#VALUE!</v>
      </c>
      <c r="L6" s="10" t="e">
        <f>+'Balance ME'!F11</f>
        <v>#VALUE!</v>
      </c>
      <c r="M6" s="10" t="e">
        <f>+'Balance ME'!G11</f>
        <v>#VALUE!</v>
      </c>
      <c r="N6" s="286"/>
      <c r="O6" s="10">
        <v>0</v>
      </c>
      <c r="P6" s="10">
        <v>0</v>
      </c>
      <c r="Q6" s="10">
        <v>0</v>
      </c>
      <c r="R6" s="10">
        <v>0</v>
      </c>
      <c r="S6" s="10">
        <v>0</v>
      </c>
      <c r="U6" s="11">
        <v>0</v>
      </c>
      <c r="V6" s="11">
        <v>0</v>
      </c>
      <c r="W6" s="11">
        <v>0</v>
      </c>
      <c r="X6" s="11">
        <v>0</v>
      </c>
      <c r="Y6" s="11">
        <v>0</v>
      </c>
      <c r="Z6" s="283"/>
      <c r="AA6" s="11">
        <v>0</v>
      </c>
      <c r="AB6" s="11">
        <v>0</v>
      </c>
      <c r="AC6" s="11">
        <v>0</v>
      </c>
      <c r="AD6" s="11">
        <v>0</v>
      </c>
      <c r="AE6" s="11">
        <v>0</v>
      </c>
      <c r="AF6" s="283"/>
      <c r="AG6" s="11" t="s">
        <v>345</v>
      </c>
      <c r="AH6" s="11" t="s">
        <v>345</v>
      </c>
      <c r="AI6" s="11" t="s">
        <v>345</v>
      </c>
      <c r="AJ6" s="11" t="s">
        <v>345</v>
      </c>
      <c r="AK6" s="11" t="s">
        <v>345</v>
      </c>
      <c r="AM6" s="29" t="s">
        <v>9</v>
      </c>
      <c r="AN6" s="10" t="e">
        <f>+C6*U6</f>
        <v>#VALUE!</v>
      </c>
      <c r="AO6" s="10" t="e">
        <f t="shared" ref="AO6:AO7" si="0">+D6*V6</f>
        <v>#VALUE!</v>
      </c>
      <c r="AP6" s="10" t="e">
        <f t="shared" ref="AP6:AP7" si="1">+E6*W6</f>
        <v>#VALUE!</v>
      </c>
      <c r="AQ6" s="10" t="e">
        <f t="shared" ref="AQ6:AR19" si="2">+F6*X6</f>
        <v>#VALUE!</v>
      </c>
      <c r="AR6" s="10" t="e">
        <f t="shared" si="2"/>
        <v>#VALUE!</v>
      </c>
      <c r="AS6" s="286"/>
      <c r="AT6" s="10" t="e">
        <f t="shared" ref="AT6:AT7" si="3">+I6*AA6</f>
        <v>#VALUE!</v>
      </c>
      <c r="AU6" s="10" t="e">
        <f t="shared" ref="AU6:AU7" si="4">+J6*AB6</f>
        <v>#VALUE!</v>
      </c>
      <c r="AV6" s="10" t="e">
        <f t="shared" ref="AV6:AV7" si="5">+K6*AC6</f>
        <v>#VALUE!</v>
      </c>
      <c r="AW6" s="10" t="e">
        <f t="shared" ref="AW6:AX7" si="6">+L6*AD6</f>
        <v>#VALUE!</v>
      </c>
      <c r="AX6" s="10" t="e">
        <f t="shared" si="6"/>
        <v>#VALUE!</v>
      </c>
      <c r="AY6" s="286"/>
      <c r="AZ6" s="10">
        <v>0</v>
      </c>
      <c r="BA6" s="10">
        <v>0</v>
      </c>
      <c r="BB6" s="10">
        <v>0</v>
      </c>
      <c r="BC6" s="10">
        <v>0</v>
      </c>
      <c r="BD6" s="10">
        <v>0</v>
      </c>
    </row>
    <row r="7" spans="1:56" x14ac:dyDescent="0.3">
      <c r="A7" s="303"/>
      <c r="B7" s="29" t="s">
        <v>13</v>
      </c>
      <c r="C7" s="10" t="e">
        <f>+'Balance MN'!C12</f>
        <v>#VALUE!</v>
      </c>
      <c r="D7" s="10" t="e">
        <f>+'Balance MN'!D12</f>
        <v>#VALUE!</v>
      </c>
      <c r="E7" s="10" t="e">
        <f>+'Balance MN'!E12</f>
        <v>#VALUE!</v>
      </c>
      <c r="F7" s="10" t="e">
        <f>+'Balance MN'!F12</f>
        <v>#VALUE!</v>
      </c>
      <c r="G7" s="10" t="e">
        <f>+'Balance MN'!G12</f>
        <v>#VALUE!</v>
      </c>
      <c r="H7" s="286"/>
      <c r="I7" s="10" t="e">
        <f>+'Balance ME'!C12</f>
        <v>#VALUE!</v>
      </c>
      <c r="J7" s="10" t="e">
        <f>+'Balance ME'!D12</f>
        <v>#VALUE!</v>
      </c>
      <c r="K7" s="10" t="e">
        <f>+'Balance ME'!E12</f>
        <v>#VALUE!</v>
      </c>
      <c r="L7" s="10" t="e">
        <f>+'Balance ME'!F12</f>
        <v>#VALUE!</v>
      </c>
      <c r="M7" s="10" t="e">
        <f>+'Balance ME'!G12</f>
        <v>#VALUE!</v>
      </c>
      <c r="N7" s="286"/>
      <c r="O7" s="10">
        <v>0</v>
      </c>
      <c r="P7" s="10">
        <v>0</v>
      </c>
      <c r="Q7" s="10">
        <v>0</v>
      </c>
      <c r="R7" s="10">
        <v>0</v>
      </c>
      <c r="S7" s="10">
        <v>0</v>
      </c>
      <c r="U7" s="157"/>
      <c r="V7" s="157"/>
      <c r="W7" s="157"/>
      <c r="X7" s="157"/>
      <c r="Y7" s="157"/>
      <c r="Z7" s="283"/>
      <c r="AA7" s="157"/>
      <c r="AB7" s="157"/>
      <c r="AC7" s="157"/>
      <c r="AD7" s="157"/>
      <c r="AE7" s="157"/>
      <c r="AF7" s="283"/>
      <c r="AG7" s="11" t="s">
        <v>345</v>
      </c>
      <c r="AH7" s="11" t="s">
        <v>345</v>
      </c>
      <c r="AI7" s="11" t="s">
        <v>345</v>
      </c>
      <c r="AJ7" s="11" t="s">
        <v>345</v>
      </c>
      <c r="AK7" s="11" t="s">
        <v>345</v>
      </c>
      <c r="AM7" s="29" t="s">
        <v>13</v>
      </c>
      <c r="AN7" s="10" t="e">
        <f t="shared" ref="AN7" si="7">+C7*U7</f>
        <v>#VALUE!</v>
      </c>
      <c r="AO7" s="10" t="e">
        <f t="shared" si="0"/>
        <v>#VALUE!</v>
      </c>
      <c r="AP7" s="10" t="e">
        <f t="shared" si="1"/>
        <v>#VALUE!</v>
      </c>
      <c r="AQ7" s="10" t="e">
        <f t="shared" si="2"/>
        <v>#VALUE!</v>
      </c>
      <c r="AR7" s="10" t="e">
        <f t="shared" si="2"/>
        <v>#VALUE!</v>
      </c>
      <c r="AS7" s="286"/>
      <c r="AT7" s="10" t="e">
        <f t="shared" si="3"/>
        <v>#VALUE!</v>
      </c>
      <c r="AU7" s="10" t="e">
        <f t="shared" si="4"/>
        <v>#VALUE!</v>
      </c>
      <c r="AV7" s="10" t="e">
        <f t="shared" si="5"/>
        <v>#VALUE!</v>
      </c>
      <c r="AW7" s="10" t="e">
        <f t="shared" si="6"/>
        <v>#VALUE!</v>
      </c>
      <c r="AX7" s="10" t="e">
        <f t="shared" si="6"/>
        <v>#VALUE!</v>
      </c>
      <c r="AY7" s="286"/>
      <c r="AZ7" s="10">
        <v>0</v>
      </c>
      <c r="BA7" s="10">
        <v>0</v>
      </c>
      <c r="BB7" s="10">
        <v>0</v>
      </c>
      <c r="BC7" s="10">
        <v>0</v>
      </c>
      <c r="BD7" s="10">
        <v>0</v>
      </c>
    </row>
    <row r="8" spans="1:56" x14ac:dyDescent="0.3">
      <c r="A8" s="303"/>
      <c r="B8" s="24" t="s">
        <v>11</v>
      </c>
      <c r="C8" s="24"/>
      <c r="D8" s="24"/>
      <c r="E8" s="24"/>
      <c r="F8" s="24"/>
      <c r="G8" s="24"/>
      <c r="H8" s="286"/>
      <c r="I8" s="24"/>
      <c r="J8" s="24"/>
      <c r="K8" s="24"/>
      <c r="L8" s="24"/>
      <c r="M8" s="24"/>
      <c r="N8" s="286"/>
      <c r="O8" s="24"/>
      <c r="P8" s="24"/>
      <c r="Q8" s="24"/>
      <c r="R8" s="24"/>
      <c r="S8" s="24"/>
      <c r="U8" s="31"/>
      <c r="V8" s="31"/>
      <c r="W8" s="31"/>
      <c r="X8" s="31"/>
      <c r="Y8" s="31"/>
      <c r="Z8" s="283"/>
      <c r="AA8" s="24"/>
      <c r="AB8" s="24"/>
      <c r="AC8" s="24"/>
      <c r="AD8" s="24"/>
      <c r="AE8" s="24"/>
      <c r="AF8" s="283"/>
      <c r="AG8" s="24"/>
      <c r="AH8" s="24"/>
      <c r="AI8" s="24"/>
      <c r="AJ8" s="24"/>
      <c r="AK8" s="24"/>
      <c r="AM8" s="24" t="s">
        <v>11</v>
      </c>
      <c r="AN8" s="24"/>
      <c r="AO8" s="24"/>
      <c r="AP8" s="24"/>
      <c r="AQ8" s="24"/>
      <c r="AR8" s="24"/>
      <c r="AS8" s="286"/>
      <c r="AT8" s="24"/>
      <c r="AU8" s="24"/>
      <c r="AV8" s="24"/>
      <c r="AW8" s="24"/>
      <c r="AX8" s="24"/>
      <c r="AY8" s="286"/>
      <c r="AZ8" s="24"/>
      <c r="BA8" s="24"/>
      <c r="BB8" s="24"/>
      <c r="BC8" s="24"/>
      <c r="BD8" s="24"/>
    </row>
    <row r="9" spans="1:56" x14ac:dyDescent="0.3">
      <c r="A9" s="303"/>
      <c r="B9" s="29" t="s">
        <v>9</v>
      </c>
      <c r="C9" s="10" t="e">
        <f>+'Balance MN'!C19+'Balance MN'!C26+'Balance MN'!C33+'Balance MN'!C15</f>
        <v>#VALUE!</v>
      </c>
      <c r="D9" s="10" t="e">
        <f>+'Balance MN'!D19+'Balance MN'!D26+'Balance MN'!D33+'Balance MN'!D15</f>
        <v>#VALUE!</v>
      </c>
      <c r="E9" s="10" t="e">
        <f>+'Balance MN'!E19+'Balance MN'!E26+'Balance MN'!E33+'Balance MN'!E15</f>
        <v>#VALUE!</v>
      </c>
      <c r="F9" s="10" t="e">
        <f>+'Balance MN'!F19+'Balance MN'!F26+'Balance MN'!F33</f>
        <v>#VALUE!</v>
      </c>
      <c r="G9" s="10" t="e">
        <f>+'Balance MN'!G19+'Balance MN'!G26+'Balance MN'!G33</f>
        <v>#VALUE!</v>
      </c>
      <c r="H9" s="286"/>
      <c r="I9" s="10" t="e">
        <f>+'Balance ME'!C19+'Balance ME'!C26+'Balance ME'!C33+'Balance ME'!C15</f>
        <v>#VALUE!</v>
      </c>
      <c r="J9" s="10" t="e">
        <f>+'Balance ME'!D19+'Balance ME'!D26+'Balance ME'!D33+'Balance ME'!D15</f>
        <v>#VALUE!</v>
      </c>
      <c r="K9" s="10" t="e">
        <f>+'Balance ME'!E19+'Balance ME'!E26+'Balance ME'!E33+'Balance ME'!E15</f>
        <v>#VALUE!</v>
      </c>
      <c r="L9" s="10" t="e">
        <f>+'Balance ME'!F19+'Balance ME'!F26+'Balance ME'!F33</f>
        <v>#VALUE!</v>
      </c>
      <c r="M9" s="10" t="e">
        <f>+'Balance ME'!G19+'Balance ME'!G26+'Balance ME'!G33</f>
        <v>#VALUE!</v>
      </c>
      <c r="N9" s="286"/>
      <c r="O9" s="10">
        <v>0</v>
      </c>
      <c r="P9" s="10">
        <v>0</v>
      </c>
      <c r="Q9" s="10">
        <v>0</v>
      </c>
      <c r="R9" s="10">
        <v>0</v>
      </c>
      <c r="S9" s="10">
        <v>0</v>
      </c>
      <c r="U9" s="11">
        <v>0</v>
      </c>
      <c r="V9" s="11">
        <v>0</v>
      </c>
      <c r="W9" s="11">
        <v>0</v>
      </c>
      <c r="X9" s="11">
        <v>0</v>
      </c>
      <c r="Y9" s="11">
        <v>0</v>
      </c>
      <c r="Z9" s="283"/>
      <c r="AA9" s="11">
        <v>0.75</v>
      </c>
      <c r="AB9" s="11">
        <v>0.75</v>
      </c>
      <c r="AC9" s="11">
        <v>0.75</v>
      </c>
      <c r="AD9" s="11">
        <v>0.75</v>
      </c>
      <c r="AE9" s="11">
        <v>0.85</v>
      </c>
      <c r="AF9" s="283"/>
      <c r="AG9" s="11" t="s">
        <v>345</v>
      </c>
      <c r="AH9" s="11" t="s">
        <v>345</v>
      </c>
      <c r="AI9" s="11" t="s">
        <v>345</v>
      </c>
      <c r="AJ9" s="11" t="s">
        <v>345</v>
      </c>
      <c r="AK9" s="11" t="s">
        <v>345</v>
      </c>
      <c r="AM9" s="29" t="s">
        <v>9</v>
      </c>
      <c r="AN9" s="10" t="e">
        <f t="shared" ref="AN9:AN13" si="8">+C9*U9</f>
        <v>#VALUE!</v>
      </c>
      <c r="AO9" s="10" t="e">
        <f t="shared" ref="AO9:AO13" si="9">+D9*V9</f>
        <v>#VALUE!</v>
      </c>
      <c r="AP9" s="10" t="e">
        <f t="shared" ref="AP9:AP13" si="10">+E9*W9</f>
        <v>#VALUE!</v>
      </c>
      <c r="AQ9" s="10" t="e">
        <f t="shared" ref="AQ9:AQ13" si="11">+F9*X9</f>
        <v>#VALUE!</v>
      </c>
      <c r="AR9" s="10" t="e">
        <f t="shared" si="2"/>
        <v>#VALUE!</v>
      </c>
      <c r="AS9" s="286"/>
      <c r="AT9" s="10" t="e">
        <f t="shared" ref="AT9:AT13" si="12">+I9*AA9</f>
        <v>#VALUE!</v>
      </c>
      <c r="AU9" s="10" t="e">
        <f t="shared" ref="AU9:AU13" si="13">+J9*AB9</f>
        <v>#VALUE!</v>
      </c>
      <c r="AV9" s="10" t="e">
        <f t="shared" ref="AV9:AV13" si="14">+K9*AC9</f>
        <v>#VALUE!</v>
      </c>
      <c r="AW9" s="10" t="e">
        <f t="shared" ref="AW9:AX13" si="15">+L9*AD9</f>
        <v>#VALUE!</v>
      </c>
      <c r="AX9" s="10" t="e">
        <f t="shared" si="15"/>
        <v>#VALUE!</v>
      </c>
      <c r="AY9" s="286"/>
      <c r="AZ9" s="10">
        <v>0</v>
      </c>
      <c r="BA9" s="10">
        <v>0</v>
      </c>
      <c r="BB9" s="10">
        <v>0</v>
      </c>
      <c r="BC9" s="10">
        <v>0</v>
      </c>
      <c r="BD9" s="10">
        <v>0</v>
      </c>
    </row>
    <row r="10" spans="1:56" x14ac:dyDescent="0.3">
      <c r="A10" s="303"/>
      <c r="B10" s="29" t="s">
        <v>12</v>
      </c>
      <c r="C10" s="10" t="e">
        <f>+'Balance MN'!C20+'Balance MN'!C27+'Balance MN'!C34+'Balance MN'!C16</f>
        <v>#VALUE!</v>
      </c>
      <c r="D10" s="10" t="e">
        <f>+'Balance MN'!D20+'Balance MN'!D27+'Balance MN'!D34+'Balance MN'!D16</f>
        <v>#VALUE!</v>
      </c>
      <c r="E10" s="10" t="e">
        <f>+'Balance MN'!E20+'Balance MN'!E27+'Balance MN'!E34+'Balance MN'!E16</f>
        <v>#VALUE!</v>
      </c>
      <c r="F10" s="10" t="e">
        <f>+'Balance MN'!F20+'Balance MN'!F27+'Balance MN'!F34</f>
        <v>#VALUE!</v>
      </c>
      <c r="G10" s="10" t="e">
        <f>+'Balance MN'!G20+'Balance MN'!G27+'Balance MN'!G34</f>
        <v>#VALUE!</v>
      </c>
      <c r="H10" s="286"/>
      <c r="I10" s="10" t="e">
        <f>+'Balance ME'!C20+'Balance ME'!C27+'Balance ME'!C34+'Balance ME'!C16</f>
        <v>#VALUE!</v>
      </c>
      <c r="J10" s="10" t="e">
        <f>+'Balance ME'!D20+'Balance ME'!D27+'Balance ME'!D34+'Balance ME'!D16</f>
        <v>#VALUE!</v>
      </c>
      <c r="K10" s="10" t="e">
        <f>+'Balance ME'!E20+'Balance ME'!E27+'Balance ME'!E34+'Balance ME'!E16</f>
        <v>#VALUE!</v>
      </c>
      <c r="L10" s="10" t="e">
        <f>+'Balance ME'!F20+'Balance ME'!F27+'Balance ME'!F34</f>
        <v>#VALUE!</v>
      </c>
      <c r="M10" s="10" t="e">
        <f>+'Balance ME'!G20+'Balance ME'!G27+'Balance ME'!G34</f>
        <v>#VALUE!</v>
      </c>
      <c r="N10" s="286"/>
      <c r="O10" s="10">
        <v>0</v>
      </c>
      <c r="P10" s="10">
        <v>0</v>
      </c>
      <c r="Q10" s="10">
        <v>0</v>
      </c>
      <c r="R10" s="10">
        <v>0</v>
      </c>
      <c r="S10" s="10">
        <v>0</v>
      </c>
      <c r="U10" s="11">
        <v>0</v>
      </c>
      <c r="V10" s="11">
        <v>0</v>
      </c>
      <c r="W10" s="11">
        <v>0</v>
      </c>
      <c r="X10" s="11">
        <v>1.2500000000000001E-2</v>
      </c>
      <c r="Y10" s="11">
        <v>2.5000000000000001E-2</v>
      </c>
      <c r="Z10" s="283"/>
      <c r="AA10" s="11">
        <v>0.75</v>
      </c>
      <c r="AB10" s="11">
        <v>0.75</v>
      </c>
      <c r="AC10" s="11">
        <v>0.75</v>
      </c>
      <c r="AD10" s="11">
        <v>0.75</v>
      </c>
      <c r="AE10" s="11">
        <v>0.85</v>
      </c>
      <c r="AF10" s="283"/>
      <c r="AG10" s="11" t="s">
        <v>345</v>
      </c>
      <c r="AH10" s="11" t="s">
        <v>345</v>
      </c>
      <c r="AI10" s="11" t="s">
        <v>345</v>
      </c>
      <c r="AJ10" s="11" t="s">
        <v>345</v>
      </c>
      <c r="AK10" s="11" t="s">
        <v>345</v>
      </c>
      <c r="AM10" s="29" t="s">
        <v>12</v>
      </c>
      <c r="AN10" s="10" t="e">
        <f t="shared" si="8"/>
        <v>#VALUE!</v>
      </c>
      <c r="AO10" s="10" t="e">
        <f t="shared" si="9"/>
        <v>#VALUE!</v>
      </c>
      <c r="AP10" s="10" t="e">
        <f t="shared" si="10"/>
        <v>#VALUE!</v>
      </c>
      <c r="AQ10" s="10" t="e">
        <f t="shared" si="11"/>
        <v>#VALUE!</v>
      </c>
      <c r="AR10" s="10" t="e">
        <f t="shared" si="2"/>
        <v>#VALUE!</v>
      </c>
      <c r="AS10" s="286"/>
      <c r="AT10" s="10" t="e">
        <f t="shared" si="12"/>
        <v>#VALUE!</v>
      </c>
      <c r="AU10" s="10" t="e">
        <f t="shared" si="13"/>
        <v>#VALUE!</v>
      </c>
      <c r="AV10" s="10" t="e">
        <f t="shared" si="14"/>
        <v>#VALUE!</v>
      </c>
      <c r="AW10" s="10" t="e">
        <f t="shared" si="15"/>
        <v>#VALUE!</v>
      </c>
      <c r="AX10" s="10" t="e">
        <f t="shared" si="15"/>
        <v>#VALUE!</v>
      </c>
      <c r="AY10" s="286"/>
      <c r="AZ10" s="10">
        <v>0</v>
      </c>
      <c r="BA10" s="10">
        <v>0</v>
      </c>
      <c r="BB10" s="10">
        <v>0</v>
      </c>
      <c r="BC10" s="10">
        <v>0</v>
      </c>
      <c r="BD10" s="10">
        <v>0</v>
      </c>
    </row>
    <row r="11" spans="1:56" x14ac:dyDescent="0.3">
      <c r="A11" s="303"/>
      <c r="B11" s="29" t="s">
        <v>358</v>
      </c>
      <c r="C11" s="10" t="e">
        <f>+'Balance MN'!C21+'Balance MN'!C28+'Balance MN'!C35+'Balance MN'!C17</f>
        <v>#VALUE!</v>
      </c>
      <c r="D11" s="10" t="e">
        <f>+'Balance MN'!D21+'Balance MN'!D28+'Balance MN'!D35+'Balance MN'!D17</f>
        <v>#VALUE!</v>
      </c>
      <c r="E11" s="10" t="e">
        <f>+'Balance MN'!E21+'Balance MN'!E28+'Balance MN'!E35+'Balance MN'!E17</f>
        <v>#VALUE!</v>
      </c>
      <c r="F11" s="10" t="e">
        <f>+'Balance MN'!F21+'Balance MN'!F28+'Balance MN'!F35</f>
        <v>#VALUE!</v>
      </c>
      <c r="G11" s="10" t="e">
        <f>+'Balance MN'!G21+'Balance MN'!G28+'Balance MN'!G35</f>
        <v>#VALUE!</v>
      </c>
      <c r="H11" s="286"/>
      <c r="I11" s="10" t="e">
        <f>+'Balance ME'!C21+'Balance ME'!C28+'Balance ME'!C35+'Balance ME'!C17</f>
        <v>#VALUE!</v>
      </c>
      <c r="J11" s="10" t="e">
        <f>+'Balance ME'!D21+'Balance ME'!D28+'Balance ME'!D35+'Balance ME'!D17</f>
        <v>#VALUE!</v>
      </c>
      <c r="K11" s="10" t="e">
        <f>+'Balance ME'!E21+'Balance ME'!E28+'Balance ME'!E35+'Balance ME'!E17</f>
        <v>#VALUE!</v>
      </c>
      <c r="L11" s="10" t="e">
        <f>+'Balance ME'!F21+'Balance ME'!F28+'Balance ME'!F35</f>
        <v>#VALUE!</v>
      </c>
      <c r="M11" s="10" t="e">
        <f>+'Balance ME'!G21+'Balance ME'!G28+'Balance ME'!G35</f>
        <v>#VALUE!</v>
      </c>
      <c r="N11" s="286"/>
      <c r="O11" s="10">
        <v>0</v>
      </c>
      <c r="P11" s="10">
        <v>0</v>
      </c>
      <c r="Q11" s="10">
        <v>0</v>
      </c>
      <c r="R11" s="10">
        <v>0</v>
      </c>
      <c r="S11" s="10">
        <v>0</v>
      </c>
      <c r="U11" s="157"/>
      <c r="V11" s="157"/>
      <c r="W11" s="157"/>
      <c r="X11" s="157"/>
      <c r="Y11" s="157"/>
      <c r="Z11" s="283"/>
      <c r="AA11" s="157"/>
      <c r="AB11" s="157"/>
      <c r="AC11" s="157"/>
      <c r="AD11" s="157"/>
      <c r="AE11" s="157"/>
      <c r="AF11" s="283"/>
      <c r="AG11" s="11" t="s">
        <v>345</v>
      </c>
      <c r="AH11" s="11" t="s">
        <v>345</v>
      </c>
      <c r="AI11" s="11" t="s">
        <v>345</v>
      </c>
      <c r="AJ11" s="11" t="s">
        <v>345</v>
      </c>
      <c r="AK11" s="11" t="s">
        <v>345</v>
      </c>
      <c r="AM11" s="29" t="s">
        <v>13</v>
      </c>
      <c r="AN11" s="10" t="e">
        <f t="shared" si="8"/>
        <v>#VALUE!</v>
      </c>
      <c r="AO11" s="10" t="e">
        <f t="shared" si="9"/>
        <v>#VALUE!</v>
      </c>
      <c r="AP11" s="10" t="e">
        <f t="shared" si="10"/>
        <v>#VALUE!</v>
      </c>
      <c r="AQ11" s="10" t="e">
        <f t="shared" si="11"/>
        <v>#VALUE!</v>
      </c>
      <c r="AR11" s="10" t="e">
        <f t="shared" si="2"/>
        <v>#VALUE!</v>
      </c>
      <c r="AS11" s="286"/>
      <c r="AT11" s="10" t="e">
        <f t="shared" si="12"/>
        <v>#VALUE!</v>
      </c>
      <c r="AU11" s="10" t="e">
        <f t="shared" si="13"/>
        <v>#VALUE!</v>
      </c>
      <c r="AV11" s="10" t="e">
        <f t="shared" si="14"/>
        <v>#VALUE!</v>
      </c>
      <c r="AW11" s="10" t="e">
        <f t="shared" si="15"/>
        <v>#VALUE!</v>
      </c>
      <c r="AX11" s="10" t="e">
        <f t="shared" si="15"/>
        <v>#VALUE!</v>
      </c>
      <c r="AY11" s="286"/>
      <c r="AZ11" s="10">
        <v>0</v>
      </c>
      <c r="BA11" s="10">
        <v>0</v>
      </c>
      <c r="BB11" s="10">
        <v>0</v>
      </c>
      <c r="BC11" s="10">
        <v>0</v>
      </c>
      <c r="BD11" s="10">
        <v>0</v>
      </c>
    </row>
    <row r="12" spans="1:56" x14ac:dyDescent="0.3">
      <c r="A12" s="303"/>
      <c r="B12" s="29" t="s">
        <v>54</v>
      </c>
      <c r="C12" s="10" t="e">
        <f>+'Balance MN'!C22+'Balance MN'!C29+'Balance MN'!C36</f>
        <v>#VALUE!</v>
      </c>
      <c r="D12" s="10" t="e">
        <f>+'Balance MN'!D22+'Balance MN'!D29+'Balance MN'!D36</f>
        <v>#VALUE!</v>
      </c>
      <c r="E12" s="10" t="e">
        <f>+'Balance MN'!E22+'Balance MN'!E29+'Balance MN'!E36</f>
        <v>#VALUE!</v>
      </c>
      <c r="F12" s="10" t="e">
        <f>+'Balance MN'!F22+'Balance MN'!F29+'Balance MN'!F36</f>
        <v>#VALUE!</v>
      </c>
      <c r="G12" s="10" t="e">
        <f>+'Balance MN'!G22+'Balance MN'!G29+'Balance MN'!G36</f>
        <v>#VALUE!</v>
      </c>
      <c r="H12" s="286"/>
      <c r="I12" s="10" t="e">
        <f>+'Balance ME'!C22+'Balance ME'!C29+'Balance ME'!C36</f>
        <v>#VALUE!</v>
      </c>
      <c r="J12" s="10" t="e">
        <f>+'Balance ME'!D22+'Balance ME'!D29+'Balance ME'!D36</f>
        <v>#VALUE!</v>
      </c>
      <c r="K12" s="10" t="e">
        <f>+'Balance ME'!E22+'Balance ME'!E29+'Balance ME'!E36</f>
        <v>#VALUE!</v>
      </c>
      <c r="L12" s="10" t="e">
        <f>+'Balance ME'!F22+'Balance ME'!F29+'Balance ME'!F36</f>
        <v>#VALUE!</v>
      </c>
      <c r="M12" s="10" t="e">
        <f>+'Balance ME'!G22+'Balance ME'!G29+'Balance ME'!G36</f>
        <v>#VALUE!</v>
      </c>
      <c r="N12" s="286"/>
      <c r="O12" s="10">
        <v>0</v>
      </c>
      <c r="P12" s="10">
        <v>0</v>
      </c>
      <c r="Q12" s="10">
        <v>0</v>
      </c>
      <c r="R12" s="10">
        <v>0</v>
      </c>
      <c r="S12" s="10">
        <v>0</v>
      </c>
      <c r="U12" s="157"/>
      <c r="V12" s="157"/>
      <c r="W12" s="157"/>
      <c r="X12" s="157"/>
      <c r="Y12" s="157"/>
      <c r="Z12" s="283"/>
      <c r="AA12" s="157"/>
      <c r="AB12" s="157"/>
      <c r="AC12" s="157"/>
      <c r="AD12" s="157"/>
      <c r="AE12" s="157"/>
      <c r="AF12" s="283"/>
      <c r="AG12" s="11" t="s">
        <v>345</v>
      </c>
      <c r="AH12" s="11" t="s">
        <v>345</v>
      </c>
      <c r="AI12" s="11" t="s">
        <v>345</v>
      </c>
      <c r="AJ12" s="11" t="s">
        <v>345</v>
      </c>
      <c r="AK12" s="11" t="s">
        <v>345</v>
      </c>
      <c r="AM12" s="29" t="s">
        <v>54</v>
      </c>
      <c r="AN12" s="10" t="e">
        <f t="shared" si="8"/>
        <v>#VALUE!</v>
      </c>
      <c r="AO12" s="10" t="e">
        <f t="shared" si="9"/>
        <v>#VALUE!</v>
      </c>
      <c r="AP12" s="10" t="e">
        <f t="shared" si="10"/>
        <v>#VALUE!</v>
      </c>
      <c r="AQ12" s="10" t="e">
        <f t="shared" si="11"/>
        <v>#VALUE!</v>
      </c>
      <c r="AR12" s="10" t="e">
        <f t="shared" si="2"/>
        <v>#VALUE!</v>
      </c>
      <c r="AS12" s="286"/>
      <c r="AT12" s="10" t="e">
        <f t="shared" si="12"/>
        <v>#VALUE!</v>
      </c>
      <c r="AU12" s="10" t="e">
        <f t="shared" si="13"/>
        <v>#VALUE!</v>
      </c>
      <c r="AV12" s="10" t="e">
        <f t="shared" si="14"/>
        <v>#VALUE!</v>
      </c>
      <c r="AW12" s="10" t="e">
        <f t="shared" si="15"/>
        <v>#VALUE!</v>
      </c>
      <c r="AX12" s="10" t="e">
        <f t="shared" si="15"/>
        <v>#VALUE!</v>
      </c>
      <c r="AY12" s="286"/>
      <c r="AZ12" s="10">
        <v>0</v>
      </c>
      <c r="BA12" s="10">
        <v>0</v>
      </c>
      <c r="BB12" s="10">
        <v>0</v>
      </c>
      <c r="BC12" s="10">
        <v>0</v>
      </c>
      <c r="BD12" s="10">
        <v>0</v>
      </c>
    </row>
    <row r="13" spans="1:56" x14ac:dyDescent="0.3">
      <c r="A13" s="303"/>
      <c r="B13" s="29" t="s">
        <v>360</v>
      </c>
      <c r="C13" s="10" t="e">
        <f>+'Balance MN'!C23+'Balance MN'!C30+'Balance MN'!C37</f>
        <v>#VALUE!</v>
      </c>
      <c r="D13" s="10" t="e">
        <f>+'Balance MN'!D23+'Balance MN'!D30+'Balance MN'!D37</f>
        <v>#VALUE!</v>
      </c>
      <c r="E13" s="10" t="e">
        <f>+'Balance MN'!E23+'Balance MN'!E30+'Balance MN'!E37</f>
        <v>#VALUE!</v>
      </c>
      <c r="F13" s="10" t="e">
        <f>+'Balance MN'!F23+'Balance MN'!F30+'Balance MN'!F37</f>
        <v>#VALUE!</v>
      </c>
      <c r="G13" s="10" t="e">
        <f>+'Balance MN'!G23+'Balance MN'!G30+'Balance MN'!G37</f>
        <v>#VALUE!</v>
      </c>
      <c r="H13" s="286"/>
      <c r="I13" s="10" t="e">
        <f>+'Balance ME'!C23+'Balance ME'!C30+'Balance ME'!C37</f>
        <v>#VALUE!</v>
      </c>
      <c r="J13" s="10" t="e">
        <f>+'Balance ME'!D23+'Balance ME'!D30+'Balance ME'!D37</f>
        <v>#VALUE!</v>
      </c>
      <c r="K13" s="10" t="e">
        <f>+'Balance ME'!E23+'Balance ME'!E30+'Balance ME'!E37</f>
        <v>#VALUE!</v>
      </c>
      <c r="L13" s="10" t="e">
        <f>+'Balance ME'!F23+'Balance ME'!F30+'Balance ME'!F37</f>
        <v>#VALUE!</v>
      </c>
      <c r="M13" s="10" t="e">
        <f>+'Balance ME'!G23+'Balance ME'!G30+'Balance ME'!G37</f>
        <v>#VALUE!</v>
      </c>
      <c r="N13" s="286"/>
      <c r="O13" s="10">
        <v>0</v>
      </c>
      <c r="P13" s="10">
        <v>0</v>
      </c>
      <c r="Q13" s="10">
        <v>0</v>
      </c>
      <c r="R13" s="10">
        <v>0</v>
      </c>
      <c r="S13" s="10">
        <v>0</v>
      </c>
      <c r="U13" s="157"/>
      <c r="V13" s="157"/>
      <c r="W13" s="157"/>
      <c r="X13" s="157"/>
      <c r="Y13" s="157"/>
      <c r="Z13" s="283"/>
      <c r="AA13" s="157"/>
      <c r="AB13" s="157"/>
      <c r="AC13" s="157"/>
      <c r="AD13" s="157"/>
      <c r="AE13" s="157"/>
      <c r="AF13" s="283"/>
      <c r="AG13" s="11" t="s">
        <v>345</v>
      </c>
      <c r="AH13" s="11" t="s">
        <v>345</v>
      </c>
      <c r="AI13" s="11" t="s">
        <v>345</v>
      </c>
      <c r="AJ13" s="11" t="s">
        <v>345</v>
      </c>
      <c r="AK13" s="11" t="s">
        <v>345</v>
      </c>
      <c r="AM13" s="29" t="s">
        <v>360</v>
      </c>
      <c r="AN13" s="10" t="e">
        <f t="shared" si="8"/>
        <v>#VALUE!</v>
      </c>
      <c r="AO13" s="10" t="e">
        <f t="shared" si="9"/>
        <v>#VALUE!</v>
      </c>
      <c r="AP13" s="10" t="e">
        <f t="shared" si="10"/>
        <v>#VALUE!</v>
      </c>
      <c r="AQ13" s="10" t="e">
        <f t="shared" si="11"/>
        <v>#VALUE!</v>
      </c>
      <c r="AR13" s="10" t="e">
        <f t="shared" si="2"/>
        <v>#VALUE!</v>
      </c>
      <c r="AS13" s="286"/>
      <c r="AT13" s="10" t="e">
        <f t="shared" si="12"/>
        <v>#VALUE!</v>
      </c>
      <c r="AU13" s="10" t="e">
        <f t="shared" si="13"/>
        <v>#VALUE!</v>
      </c>
      <c r="AV13" s="10" t="e">
        <f t="shared" si="14"/>
        <v>#VALUE!</v>
      </c>
      <c r="AW13" s="10" t="e">
        <f t="shared" si="15"/>
        <v>#VALUE!</v>
      </c>
      <c r="AX13" s="10" t="e">
        <f t="shared" si="15"/>
        <v>#VALUE!</v>
      </c>
      <c r="AY13" s="286"/>
      <c r="AZ13" s="10">
        <v>0</v>
      </c>
      <c r="BA13" s="10">
        <v>0</v>
      </c>
      <c r="BB13" s="10">
        <v>0</v>
      </c>
      <c r="BC13" s="10">
        <v>0</v>
      </c>
      <c r="BD13" s="10">
        <v>0</v>
      </c>
    </row>
    <row r="14" spans="1:56" x14ac:dyDescent="0.3">
      <c r="A14" s="303"/>
      <c r="B14" s="29" t="s">
        <v>92</v>
      </c>
      <c r="C14" s="10" t="e">
        <f>+'Balance MN'!C24+'Balance MN'!C31+'Balance MN'!C38+'Balance MN'!C39</f>
        <v>#VALUE!</v>
      </c>
      <c r="D14" s="10" t="e">
        <f>+'Balance MN'!D24+'Balance MN'!D31+'Balance MN'!D38+'Balance MN'!D39</f>
        <v>#VALUE!</v>
      </c>
      <c r="E14" s="10" t="e">
        <f>+'Balance MN'!E24+'Balance MN'!E31+'Balance MN'!E38+'Balance MN'!E39</f>
        <v>#VALUE!</v>
      </c>
      <c r="F14" s="10" t="e">
        <f>+'Balance MN'!F24+'Balance MN'!F31+'Balance MN'!F38+'Balance MN'!F39</f>
        <v>#VALUE!</v>
      </c>
      <c r="G14" s="10" t="e">
        <f>+'Balance MN'!G24+'Balance MN'!G31+'Balance MN'!G38+'Balance MN'!G39</f>
        <v>#VALUE!</v>
      </c>
      <c r="H14" s="286"/>
      <c r="I14" s="10" t="e">
        <f>+'Balance ME'!C24+'Balance ME'!C31+'Balance ME'!C38+'Balance ME'!C39</f>
        <v>#VALUE!</v>
      </c>
      <c r="J14" s="10" t="e">
        <f>+'Balance ME'!D24+'Balance ME'!D31+'Balance ME'!D38+'Balance ME'!D39</f>
        <v>#VALUE!</v>
      </c>
      <c r="K14" s="10" t="e">
        <f>+'Balance ME'!E24+'Balance ME'!E31+'Balance ME'!E38+'Balance ME'!E39</f>
        <v>#VALUE!</v>
      </c>
      <c r="L14" s="10" t="e">
        <f>+'Balance ME'!F24+'Balance ME'!F31+'Balance ME'!F38+'Balance ME'!F39</f>
        <v>#VALUE!</v>
      </c>
      <c r="M14" s="10" t="e">
        <f>+'Balance ME'!G24+'Balance ME'!G31+'Balance ME'!G38+'Balance ME'!G39</f>
        <v>#VALUE!</v>
      </c>
      <c r="N14" s="286"/>
      <c r="O14" s="10">
        <v>0</v>
      </c>
      <c r="P14" s="10">
        <v>0</v>
      </c>
      <c r="Q14" s="10">
        <v>0</v>
      </c>
      <c r="R14" s="10">
        <v>0</v>
      </c>
      <c r="S14" s="10">
        <v>0</v>
      </c>
      <c r="U14" s="157"/>
      <c r="V14" s="157"/>
      <c r="W14" s="157"/>
      <c r="X14" s="157"/>
      <c r="Y14" s="157"/>
      <c r="Z14" s="283"/>
      <c r="AA14" s="157"/>
      <c r="AB14" s="157"/>
      <c r="AC14" s="157"/>
      <c r="AD14" s="157"/>
      <c r="AE14" s="157"/>
      <c r="AF14" s="283"/>
      <c r="AG14" s="11" t="s">
        <v>345</v>
      </c>
      <c r="AH14" s="11" t="s">
        <v>345</v>
      </c>
      <c r="AI14" s="11" t="s">
        <v>345</v>
      </c>
      <c r="AJ14" s="11" t="s">
        <v>345</v>
      </c>
      <c r="AK14" s="11" t="s">
        <v>345</v>
      </c>
      <c r="AM14" s="29" t="s">
        <v>92</v>
      </c>
      <c r="AN14" s="10" t="e">
        <f t="shared" ref="AN14" si="16">+C14*U14</f>
        <v>#VALUE!</v>
      </c>
      <c r="AO14" s="10" t="e">
        <f t="shared" ref="AO14" si="17">+D14*V14</f>
        <v>#VALUE!</v>
      </c>
      <c r="AP14" s="10" t="e">
        <f t="shared" ref="AP14" si="18">+E14*W14</f>
        <v>#VALUE!</v>
      </c>
      <c r="AQ14" s="10" t="e">
        <f t="shared" ref="AQ14" si="19">+F14*X14</f>
        <v>#VALUE!</v>
      </c>
      <c r="AR14" s="10" t="e">
        <f t="shared" ref="AR14" si="20">+G14*Y14</f>
        <v>#VALUE!</v>
      </c>
      <c r="AS14" s="286"/>
      <c r="AT14" s="10" t="e">
        <f t="shared" ref="AT14" si="21">+I14*AA14</f>
        <v>#VALUE!</v>
      </c>
      <c r="AU14" s="10" t="e">
        <f t="shared" ref="AU14" si="22">+J14*AB14</f>
        <v>#VALUE!</v>
      </c>
      <c r="AV14" s="10" t="e">
        <f t="shared" ref="AV14" si="23">+K14*AC14</f>
        <v>#VALUE!</v>
      </c>
      <c r="AW14" s="10" t="e">
        <f t="shared" ref="AW14" si="24">+L14*AD14</f>
        <v>#VALUE!</v>
      </c>
      <c r="AX14" s="10" t="e">
        <f t="shared" ref="AX14" si="25">+M14*AE14</f>
        <v>#VALUE!</v>
      </c>
      <c r="AY14" s="286"/>
      <c r="AZ14" s="10">
        <v>0</v>
      </c>
      <c r="BA14" s="10">
        <v>0</v>
      </c>
      <c r="BB14" s="10">
        <v>0</v>
      </c>
      <c r="BC14" s="10">
        <v>0</v>
      </c>
      <c r="BD14" s="10">
        <v>0</v>
      </c>
    </row>
    <row r="15" spans="1:56" x14ac:dyDescent="0.3">
      <c r="A15" s="303"/>
      <c r="B15" s="24" t="s">
        <v>20</v>
      </c>
      <c r="C15" s="24"/>
      <c r="D15" s="24"/>
      <c r="E15" s="24"/>
      <c r="F15" s="24"/>
      <c r="G15" s="24"/>
      <c r="H15" s="286"/>
      <c r="I15" s="24"/>
      <c r="J15" s="24"/>
      <c r="K15" s="24"/>
      <c r="L15" s="24"/>
      <c r="M15" s="24"/>
      <c r="N15" s="286"/>
      <c r="O15" s="24"/>
      <c r="P15" s="24"/>
      <c r="Q15" s="24"/>
      <c r="R15" s="24"/>
      <c r="S15" s="24"/>
      <c r="U15" s="31"/>
      <c r="V15" s="31"/>
      <c r="W15" s="31"/>
      <c r="X15" s="31"/>
      <c r="Y15" s="31"/>
      <c r="Z15" s="283"/>
      <c r="AA15" s="24"/>
      <c r="AB15" s="24"/>
      <c r="AC15" s="24"/>
      <c r="AD15" s="24"/>
      <c r="AE15" s="24"/>
      <c r="AF15" s="283"/>
      <c r="AG15" s="24"/>
      <c r="AH15" s="24"/>
      <c r="AI15" s="24"/>
      <c r="AJ15" s="24"/>
      <c r="AK15" s="24"/>
      <c r="AM15" s="24" t="s">
        <v>20</v>
      </c>
      <c r="AN15" s="24"/>
      <c r="AO15" s="24"/>
      <c r="AP15" s="24"/>
      <c r="AQ15" s="24"/>
      <c r="AR15" s="24"/>
      <c r="AS15" s="286"/>
      <c r="AT15" s="24"/>
      <c r="AU15" s="24"/>
      <c r="AV15" s="24"/>
      <c r="AW15" s="24"/>
      <c r="AX15" s="24"/>
      <c r="AY15" s="286"/>
      <c r="AZ15" s="24"/>
      <c r="BA15" s="24"/>
      <c r="BB15" s="24"/>
      <c r="BC15" s="24"/>
      <c r="BD15" s="24"/>
    </row>
    <row r="16" spans="1:56" x14ac:dyDescent="0.3">
      <c r="A16" s="303"/>
      <c r="B16" s="29" t="s">
        <v>9</v>
      </c>
      <c r="C16" s="10">
        <v>0</v>
      </c>
      <c r="D16" s="10">
        <v>0</v>
      </c>
      <c r="E16" s="10">
        <v>0</v>
      </c>
      <c r="F16" s="10">
        <v>0</v>
      </c>
      <c r="G16" s="10">
        <v>0</v>
      </c>
      <c r="H16" s="286"/>
      <c r="I16" s="10">
        <v>0</v>
      </c>
      <c r="J16" s="10">
        <v>0</v>
      </c>
      <c r="K16" s="10">
        <v>0</v>
      </c>
      <c r="L16" s="10">
        <v>0</v>
      </c>
      <c r="M16" s="10">
        <v>0</v>
      </c>
      <c r="N16" s="286"/>
      <c r="O16" s="10">
        <v>0</v>
      </c>
      <c r="P16" s="10">
        <v>0</v>
      </c>
      <c r="Q16" s="10">
        <v>0</v>
      </c>
      <c r="R16" s="10">
        <v>0</v>
      </c>
      <c r="S16" s="10">
        <v>0</v>
      </c>
      <c r="U16" s="11">
        <v>0</v>
      </c>
      <c r="V16" s="11">
        <v>0</v>
      </c>
      <c r="W16" s="11">
        <v>0</v>
      </c>
      <c r="X16" s="11">
        <v>0</v>
      </c>
      <c r="Y16" s="11">
        <v>0</v>
      </c>
      <c r="Z16" s="283"/>
      <c r="AA16" s="11">
        <v>0.75</v>
      </c>
      <c r="AB16" s="11">
        <v>0.75</v>
      </c>
      <c r="AC16" s="11">
        <v>0.75</v>
      </c>
      <c r="AD16" s="11">
        <v>0.75</v>
      </c>
      <c r="AE16" s="11">
        <v>0.85</v>
      </c>
      <c r="AF16" s="283"/>
      <c r="AG16" s="11" t="s">
        <v>345</v>
      </c>
      <c r="AH16" s="11" t="s">
        <v>345</v>
      </c>
      <c r="AI16" s="11" t="s">
        <v>345</v>
      </c>
      <c r="AJ16" s="11" t="s">
        <v>345</v>
      </c>
      <c r="AK16" s="11" t="s">
        <v>345</v>
      </c>
      <c r="AM16" s="29" t="s">
        <v>9</v>
      </c>
      <c r="AN16" s="10">
        <f t="shared" ref="AN16:AN20" si="26">+C16*U16</f>
        <v>0</v>
      </c>
      <c r="AO16" s="10">
        <f t="shared" ref="AO16:AO20" si="27">+D16*V16</f>
        <v>0</v>
      </c>
      <c r="AP16" s="10">
        <f t="shared" ref="AP16:AP20" si="28">+E16*W16</f>
        <v>0</v>
      </c>
      <c r="AQ16" s="10">
        <f t="shared" ref="AQ16:AR20" si="29">+F16*X16</f>
        <v>0</v>
      </c>
      <c r="AR16" s="10">
        <f t="shared" si="2"/>
        <v>0</v>
      </c>
      <c r="AS16" s="286"/>
      <c r="AT16" s="10">
        <f t="shared" ref="AT16:AT20" si="30">+I16*AA16</f>
        <v>0</v>
      </c>
      <c r="AU16" s="10">
        <f t="shared" ref="AU16:AU20" si="31">+J16*AB16</f>
        <v>0</v>
      </c>
      <c r="AV16" s="10">
        <f t="shared" ref="AV16:AV20" si="32">+K16*AC16</f>
        <v>0</v>
      </c>
      <c r="AW16" s="10">
        <f t="shared" ref="AW16:AX20" si="33">+L16*AD16</f>
        <v>0</v>
      </c>
      <c r="AX16" s="10">
        <f t="shared" si="33"/>
        <v>0</v>
      </c>
      <c r="AY16" s="286"/>
      <c r="AZ16" s="10">
        <v>0</v>
      </c>
      <c r="BA16" s="10">
        <v>0</v>
      </c>
      <c r="BB16" s="10">
        <v>0</v>
      </c>
      <c r="BC16" s="10">
        <v>0</v>
      </c>
      <c r="BD16" s="10">
        <v>0</v>
      </c>
    </row>
    <row r="17" spans="1:56" x14ac:dyDescent="0.3">
      <c r="A17" s="303"/>
      <c r="B17" s="29" t="s">
        <v>12</v>
      </c>
      <c r="C17" s="10">
        <v>0</v>
      </c>
      <c r="D17" s="10">
        <v>0</v>
      </c>
      <c r="E17" s="10">
        <v>0</v>
      </c>
      <c r="F17" s="10">
        <v>0</v>
      </c>
      <c r="G17" s="10">
        <v>0</v>
      </c>
      <c r="H17" s="286"/>
      <c r="I17" s="10">
        <v>0</v>
      </c>
      <c r="J17" s="10">
        <v>0</v>
      </c>
      <c r="K17" s="10">
        <v>0</v>
      </c>
      <c r="L17" s="10">
        <v>0</v>
      </c>
      <c r="M17" s="10">
        <v>0</v>
      </c>
      <c r="N17" s="286"/>
      <c r="O17" s="10">
        <v>0</v>
      </c>
      <c r="P17" s="10">
        <v>0</v>
      </c>
      <c r="Q17" s="10">
        <v>0</v>
      </c>
      <c r="R17" s="10">
        <v>0</v>
      </c>
      <c r="S17" s="10">
        <v>0</v>
      </c>
      <c r="U17" s="11">
        <v>0</v>
      </c>
      <c r="V17" s="11">
        <v>0</v>
      </c>
      <c r="W17" s="11">
        <v>0</v>
      </c>
      <c r="X17" s="11">
        <v>1.2500000000000001E-2</v>
      </c>
      <c r="Y17" s="11">
        <v>2.5000000000000001E-2</v>
      </c>
      <c r="Z17" s="283"/>
      <c r="AA17" s="11">
        <v>0.75</v>
      </c>
      <c r="AB17" s="11">
        <v>0.75</v>
      </c>
      <c r="AC17" s="11">
        <v>0.75</v>
      </c>
      <c r="AD17" s="11">
        <v>0.75</v>
      </c>
      <c r="AE17" s="11">
        <v>0.85</v>
      </c>
      <c r="AF17" s="283"/>
      <c r="AG17" s="11" t="s">
        <v>345</v>
      </c>
      <c r="AH17" s="11" t="s">
        <v>345</v>
      </c>
      <c r="AI17" s="11" t="s">
        <v>345</v>
      </c>
      <c r="AJ17" s="11" t="s">
        <v>345</v>
      </c>
      <c r="AK17" s="11" t="s">
        <v>345</v>
      </c>
      <c r="AM17" s="29" t="s">
        <v>12</v>
      </c>
      <c r="AN17" s="10">
        <f t="shared" si="26"/>
        <v>0</v>
      </c>
      <c r="AO17" s="10">
        <f t="shared" si="27"/>
        <v>0</v>
      </c>
      <c r="AP17" s="10">
        <f t="shared" si="28"/>
        <v>0</v>
      </c>
      <c r="AQ17" s="10">
        <f t="shared" si="29"/>
        <v>0</v>
      </c>
      <c r="AR17" s="10">
        <f t="shared" si="2"/>
        <v>0</v>
      </c>
      <c r="AS17" s="286"/>
      <c r="AT17" s="10">
        <f t="shared" si="30"/>
        <v>0</v>
      </c>
      <c r="AU17" s="10">
        <f t="shared" si="31"/>
        <v>0</v>
      </c>
      <c r="AV17" s="10">
        <f t="shared" si="32"/>
        <v>0</v>
      </c>
      <c r="AW17" s="10">
        <f t="shared" si="33"/>
        <v>0</v>
      </c>
      <c r="AX17" s="10">
        <f t="shared" si="33"/>
        <v>0</v>
      </c>
      <c r="AY17" s="286"/>
      <c r="AZ17" s="10">
        <v>0</v>
      </c>
      <c r="BA17" s="10">
        <v>0</v>
      </c>
      <c r="BB17" s="10">
        <v>0</v>
      </c>
      <c r="BC17" s="10">
        <v>0</v>
      </c>
      <c r="BD17" s="10">
        <v>0</v>
      </c>
    </row>
    <row r="18" spans="1:56" x14ac:dyDescent="0.3">
      <c r="A18" s="303"/>
      <c r="B18" s="29" t="s">
        <v>13</v>
      </c>
      <c r="C18" s="10" t="e">
        <f>+'Balance MN'!C54</f>
        <v>#VALUE!</v>
      </c>
      <c r="D18" s="10" t="e">
        <f>+'Balance MN'!D54</f>
        <v>#VALUE!</v>
      </c>
      <c r="E18" s="10" t="e">
        <f>+'Balance MN'!E54</f>
        <v>#VALUE!</v>
      </c>
      <c r="F18" s="10" t="e">
        <f>+'Balance MN'!F54</f>
        <v>#VALUE!</v>
      </c>
      <c r="G18" s="10" t="e">
        <f>+'Balance MN'!G54</f>
        <v>#VALUE!</v>
      </c>
      <c r="H18" s="286"/>
      <c r="I18" s="10" t="e">
        <f>+'Balance ME'!C68</f>
        <v>#VALUE!</v>
      </c>
      <c r="J18" s="10" t="e">
        <f>+'Balance ME'!D68</f>
        <v>#VALUE!</v>
      </c>
      <c r="K18" s="10" t="e">
        <f>+'Balance ME'!E68</f>
        <v>#VALUE!</v>
      </c>
      <c r="L18" s="10" t="e">
        <f>+'Balance ME'!F68</f>
        <v>#VALUE!</v>
      </c>
      <c r="M18" s="10" t="e">
        <f>+'Balance ME'!G68</f>
        <v>#VALUE!</v>
      </c>
      <c r="N18" s="286"/>
      <c r="O18" s="10">
        <v>0</v>
      </c>
      <c r="P18" s="10">
        <v>0</v>
      </c>
      <c r="Q18" s="10">
        <v>0</v>
      </c>
      <c r="R18" s="10">
        <v>0</v>
      </c>
      <c r="S18" s="10">
        <v>0</v>
      </c>
      <c r="U18" s="157"/>
      <c r="V18" s="157"/>
      <c r="W18" s="157"/>
      <c r="X18" s="157"/>
      <c r="Y18" s="157"/>
      <c r="Z18" s="283"/>
      <c r="AA18" s="157"/>
      <c r="AB18" s="157"/>
      <c r="AC18" s="157"/>
      <c r="AD18" s="157"/>
      <c r="AE18" s="157"/>
      <c r="AF18" s="283"/>
      <c r="AG18" s="11" t="s">
        <v>345</v>
      </c>
      <c r="AH18" s="11" t="s">
        <v>345</v>
      </c>
      <c r="AI18" s="11" t="s">
        <v>345</v>
      </c>
      <c r="AJ18" s="11" t="s">
        <v>345</v>
      </c>
      <c r="AK18" s="11" t="s">
        <v>345</v>
      </c>
      <c r="AM18" s="29" t="s">
        <v>13</v>
      </c>
      <c r="AN18" s="10" t="e">
        <f t="shared" si="26"/>
        <v>#VALUE!</v>
      </c>
      <c r="AO18" s="10" t="e">
        <f t="shared" si="27"/>
        <v>#VALUE!</v>
      </c>
      <c r="AP18" s="10" t="e">
        <f t="shared" si="28"/>
        <v>#VALUE!</v>
      </c>
      <c r="AQ18" s="10" t="e">
        <f t="shared" si="29"/>
        <v>#VALUE!</v>
      </c>
      <c r="AR18" s="10" t="e">
        <f t="shared" si="2"/>
        <v>#VALUE!</v>
      </c>
      <c r="AS18" s="286"/>
      <c r="AT18" s="10" t="e">
        <f t="shared" si="30"/>
        <v>#VALUE!</v>
      </c>
      <c r="AU18" s="10" t="e">
        <f t="shared" si="31"/>
        <v>#VALUE!</v>
      </c>
      <c r="AV18" s="10" t="e">
        <f t="shared" si="32"/>
        <v>#VALUE!</v>
      </c>
      <c r="AW18" s="10" t="e">
        <f t="shared" si="33"/>
        <v>#VALUE!</v>
      </c>
      <c r="AX18" s="10" t="e">
        <f t="shared" si="33"/>
        <v>#VALUE!</v>
      </c>
      <c r="AY18" s="286"/>
      <c r="AZ18" s="10">
        <v>0</v>
      </c>
      <c r="BA18" s="10">
        <v>0</v>
      </c>
      <c r="BB18" s="10">
        <v>0</v>
      </c>
      <c r="BC18" s="10">
        <v>0</v>
      </c>
      <c r="BD18" s="10">
        <v>0</v>
      </c>
    </row>
    <row r="19" spans="1:56" x14ac:dyDescent="0.3">
      <c r="A19" s="303"/>
      <c r="B19" s="29" t="s">
        <v>54</v>
      </c>
      <c r="C19" s="10">
        <v>0</v>
      </c>
      <c r="D19" s="10">
        <v>0</v>
      </c>
      <c r="E19" s="10">
        <v>0</v>
      </c>
      <c r="F19" s="10">
        <v>0</v>
      </c>
      <c r="G19" s="10">
        <v>0</v>
      </c>
      <c r="H19" s="286"/>
      <c r="I19" s="10">
        <v>0</v>
      </c>
      <c r="J19" s="10">
        <v>0</v>
      </c>
      <c r="K19" s="10">
        <v>0</v>
      </c>
      <c r="L19" s="10">
        <v>0</v>
      </c>
      <c r="M19" s="10">
        <v>0</v>
      </c>
      <c r="N19" s="286"/>
      <c r="O19" s="10">
        <v>0</v>
      </c>
      <c r="P19" s="10">
        <v>0</v>
      </c>
      <c r="Q19" s="10">
        <v>0</v>
      </c>
      <c r="R19" s="10">
        <v>0</v>
      </c>
      <c r="S19" s="10">
        <v>0</v>
      </c>
      <c r="U19" s="157"/>
      <c r="V19" s="157"/>
      <c r="W19" s="157"/>
      <c r="X19" s="157"/>
      <c r="Y19" s="157"/>
      <c r="Z19" s="283"/>
      <c r="AA19" s="157"/>
      <c r="AB19" s="157"/>
      <c r="AC19" s="157"/>
      <c r="AD19" s="157"/>
      <c r="AE19" s="157"/>
      <c r="AF19" s="283"/>
      <c r="AG19" s="11" t="s">
        <v>345</v>
      </c>
      <c r="AH19" s="11" t="s">
        <v>345</v>
      </c>
      <c r="AI19" s="11" t="s">
        <v>345</v>
      </c>
      <c r="AJ19" s="11" t="s">
        <v>345</v>
      </c>
      <c r="AK19" s="11" t="s">
        <v>345</v>
      </c>
      <c r="AM19" s="29" t="s">
        <v>54</v>
      </c>
      <c r="AN19" s="10">
        <f t="shared" si="26"/>
        <v>0</v>
      </c>
      <c r="AO19" s="10">
        <f t="shared" si="27"/>
        <v>0</v>
      </c>
      <c r="AP19" s="10">
        <f t="shared" si="28"/>
        <v>0</v>
      </c>
      <c r="AQ19" s="10">
        <f t="shared" si="29"/>
        <v>0</v>
      </c>
      <c r="AR19" s="10">
        <f t="shared" si="2"/>
        <v>0</v>
      </c>
      <c r="AS19" s="286"/>
      <c r="AT19" s="10">
        <f t="shared" si="30"/>
        <v>0</v>
      </c>
      <c r="AU19" s="10">
        <f t="shared" si="31"/>
        <v>0</v>
      </c>
      <c r="AV19" s="10">
        <f t="shared" si="32"/>
        <v>0</v>
      </c>
      <c r="AW19" s="10">
        <f t="shared" si="33"/>
        <v>0</v>
      </c>
      <c r="AX19" s="10">
        <f t="shared" si="33"/>
        <v>0</v>
      </c>
      <c r="AY19" s="286"/>
      <c r="AZ19" s="10">
        <v>0</v>
      </c>
      <c r="BA19" s="10">
        <v>0</v>
      </c>
      <c r="BB19" s="10">
        <v>0</v>
      </c>
      <c r="BC19" s="10">
        <v>0</v>
      </c>
      <c r="BD19" s="10">
        <v>0</v>
      </c>
    </row>
    <row r="20" spans="1:56" x14ac:dyDescent="0.3">
      <c r="A20" s="303"/>
      <c r="B20" s="29" t="s">
        <v>92</v>
      </c>
      <c r="C20" s="10" t="e">
        <f>+'Balance MN'!C55+'Balance MN'!C56+'Balance MN'!C57+'Balance MN'!C58</f>
        <v>#VALUE!</v>
      </c>
      <c r="D20" s="10" t="e">
        <f>+'Balance MN'!D55+'Balance MN'!D56+'Balance MN'!D57+'Balance MN'!D58</f>
        <v>#VALUE!</v>
      </c>
      <c r="E20" s="10" t="e">
        <f>+'Balance MN'!E55+'Balance MN'!E56+'Balance MN'!E57+'Balance MN'!E58</f>
        <v>#VALUE!</v>
      </c>
      <c r="F20" s="10" t="e">
        <f>+'Balance MN'!F55+'Balance MN'!F56+'Balance MN'!F57+'Balance MN'!F58</f>
        <v>#VALUE!</v>
      </c>
      <c r="G20" s="10" t="e">
        <f>+'Balance MN'!G55+'Balance MN'!G56+'Balance MN'!G57+'Balance MN'!G58</f>
        <v>#VALUE!</v>
      </c>
      <c r="H20" s="286"/>
      <c r="I20" s="10" t="e">
        <f>+'Balance ME'!C69+'Balance ME'!C70+'Balance ME'!C71+'Balance ME'!C72</f>
        <v>#VALUE!</v>
      </c>
      <c r="J20" s="10" t="e">
        <f>+'Balance ME'!D69+'Balance ME'!D70+'Balance ME'!D71+'Balance ME'!D72</f>
        <v>#VALUE!</v>
      </c>
      <c r="K20" s="10" t="e">
        <f>+'Balance ME'!E69+'Balance ME'!E70+'Balance ME'!E71+'Balance ME'!E72</f>
        <v>#VALUE!</v>
      </c>
      <c r="L20" s="10" t="e">
        <f>+'Balance ME'!F69+'Balance ME'!F70+'Balance ME'!F71+'Balance ME'!F72</f>
        <v>#VALUE!</v>
      </c>
      <c r="M20" s="10" t="e">
        <f>+'Balance ME'!G69+'Balance ME'!G70+'Balance ME'!G71+'Balance ME'!G72</f>
        <v>#VALUE!</v>
      </c>
      <c r="N20" s="286"/>
      <c r="O20" s="10" t="e">
        <f>+'Balance ME'!C74+'Balance ME'!C75+'Balance ME'!C76+'Balance ME'!C77</f>
        <v>#VALUE!</v>
      </c>
      <c r="P20" s="10" t="e">
        <f>+'Balance ME'!D74+'Balance ME'!D75+'Balance ME'!D76+'Balance ME'!D77</f>
        <v>#VALUE!</v>
      </c>
      <c r="Q20" s="10" t="e">
        <f>+'Balance ME'!E74+'Balance ME'!E75+'Balance ME'!E76+'Balance ME'!E77</f>
        <v>#VALUE!</v>
      </c>
      <c r="R20" s="10" t="e">
        <f>+'Balance ME'!F74+'Balance ME'!F75+'Balance ME'!F76+'Balance ME'!F77</f>
        <v>#VALUE!</v>
      </c>
      <c r="S20" s="10" t="e">
        <f>+'Balance ME'!G74+'Balance ME'!G75+'Balance ME'!G76+'Balance ME'!G77</f>
        <v>#VALUE!</v>
      </c>
      <c r="U20" s="157"/>
      <c r="V20" s="157"/>
      <c r="W20" s="157"/>
      <c r="X20" s="157"/>
      <c r="Y20" s="157"/>
      <c r="Z20" s="283"/>
      <c r="AA20" s="157"/>
      <c r="AB20" s="157"/>
      <c r="AC20" s="157"/>
      <c r="AD20" s="157"/>
      <c r="AE20" s="157"/>
      <c r="AF20" s="283"/>
      <c r="AG20" s="157"/>
      <c r="AH20" s="157"/>
      <c r="AI20" s="157"/>
      <c r="AJ20" s="157"/>
      <c r="AK20" s="157"/>
      <c r="AM20" s="29" t="s">
        <v>92</v>
      </c>
      <c r="AN20" s="10" t="e">
        <f t="shared" si="26"/>
        <v>#VALUE!</v>
      </c>
      <c r="AO20" s="10" t="e">
        <f t="shared" si="27"/>
        <v>#VALUE!</v>
      </c>
      <c r="AP20" s="10" t="e">
        <f t="shared" si="28"/>
        <v>#VALUE!</v>
      </c>
      <c r="AQ20" s="10" t="e">
        <f t="shared" si="29"/>
        <v>#VALUE!</v>
      </c>
      <c r="AR20" s="10" t="e">
        <f t="shared" si="29"/>
        <v>#VALUE!</v>
      </c>
      <c r="AS20" s="286"/>
      <c r="AT20" s="10" t="e">
        <f t="shared" si="30"/>
        <v>#VALUE!</v>
      </c>
      <c r="AU20" s="10" t="e">
        <f t="shared" si="31"/>
        <v>#VALUE!</v>
      </c>
      <c r="AV20" s="10" t="e">
        <f t="shared" si="32"/>
        <v>#VALUE!</v>
      </c>
      <c r="AW20" s="10" t="e">
        <f t="shared" si="33"/>
        <v>#VALUE!</v>
      </c>
      <c r="AX20" s="10" t="e">
        <f t="shared" si="33"/>
        <v>#VALUE!</v>
      </c>
      <c r="AY20" s="286"/>
      <c r="AZ20" s="10" t="e">
        <f t="shared" ref="AZ20" si="34">+O20*AG20</f>
        <v>#VALUE!</v>
      </c>
      <c r="BA20" s="10" t="e">
        <f t="shared" ref="BA20" si="35">+P20*AH20</f>
        <v>#VALUE!</v>
      </c>
      <c r="BB20" s="10" t="e">
        <f t="shared" ref="BB20" si="36">+Q20*AI20</f>
        <v>#VALUE!</v>
      </c>
      <c r="BC20" s="10" t="e">
        <f t="shared" ref="BC20" si="37">+R20*AJ20</f>
        <v>#VALUE!</v>
      </c>
      <c r="BD20" s="10" t="e">
        <f t="shared" ref="BD20" si="38">+S20*AK20</f>
        <v>#VALUE!</v>
      </c>
    </row>
    <row r="21" spans="1:56" ht="15.6" x14ac:dyDescent="0.3">
      <c r="A21" s="303" t="s">
        <v>22</v>
      </c>
      <c r="B21" s="26" t="s">
        <v>96</v>
      </c>
      <c r="C21" s="26"/>
      <c r="D21" s="26"/>
      <c r="E21" s="26"/>
      <c r="F21" s="26"/>
      <c r="G21" s="26"/>
      <c r="H21" s="286"/>
      <c r="I21" s="26"/>
      <c r="J21" s="26"/>
      <c r="K21" s="26"/>
      <c r="L21" s="26"/>
      <c r="M21" s="26"/>
      <c r="N21" s="286"/>
      <c r="O21" s="26"/>
      <c r="P21" s="26"/>
      <c r="Q21" s="26"/>
      <c r="R21" s="26"/>
      <c r="S21" s="26"/>
      <c r="U21" s="173"/>
      <c r="V21" s="173"/>
      <c r="W21" s="173"/>
      <c r="X21" s="173"/>
      <c r="Y21" s="173"/>
      <c r="Z21" s="283"/>
      <c r="AA21" s="173"/>
      <c r="AB21" s="173"/>
      <c r="AC21" s="173"/>
      <c r="AD21" s="173"/>
      <c r="AE21" s="173"/>
      <c r="AF21" s="283"/>
      <c r="AG21" s="173"/>
      <c r="AH21" s="173"/>
      <c r="AI21" s="173"/>
      <c r="AJ21" s="173"/>
      <c r="AK21" s="173"/>
      <c r="AM21" s="26" t="s">
        <v>96</v>
      </c>
      <c r="AN21" s="26"/>
      <c r="AO21" s="26"/>
      <c r="AP21" s="26"/>
      <c r="AQ21" s="26"/>
      <c r="AR21" s="26"/>
      <c r="AS21" s="286"/>
      <c r="AT21" s="26"/>
      <c r="AU21" s="26"/>
      <c r="AV21" s="26"/>
      <c r="AW21" s="26"/>
      <c r="AX21" s="26"/>
      <c r="AY21" s="286"/>
      <c r="AZ21" s="26"/>
      <c r="BA21" s="26"/>
      <c r="BB21" s="26"/>
      <c r="BC21" s="26"/>
      <c r="BD21" s="26"/>
    </row>
    <row r="22" spans="1:56" x14ac:dyDescent="0.3">
      <c r="A22" s="303"/>
      <c r="B22" s="29" t="s">
        <v>23</v>
      </c>
      <c r="C22" s="10" t="e">
        <f>+'Balance MN'!C42</f>
        <v>#VALUE!</v>
      </c>
      <c r="D22" s="10" t="e">
        <f>+'Balance MN'!D42</f>
        <v>#VALUE!</v>
      </c>
      <c r="E22" s="10" t="e">
        <f>+'Balance MN'!E42</f>
        <v>#VALUE!</v>
      </c>
      <c r="F22" s="10" t="e">
        <f>+'Balance MN'!F42</f>
        <v>#VALUE!</v>
      </c>
      <c r="G22" s="10" t="e">
        <f>+'Balance MN'!G42</f>
        <v>#VALUE!</v>
      </c>
      <c r="H22" s="286"/>
      <c r="I22" s="10" t="e">
        <f>+'Balance ME'!C43</f>
        <v>#VALUE!</v>
      </c>
      <c r="J22" s="10" t="e">
        <f>+'Balance ME'!D43</f>
        <v>#VALUE!</v>
      </c>
      <c r="K22" s="10" t="e">
        <f>+'Balance ME'!E43</f>
        <v>#VALUE!</v>
      </c>
      <c r="L22" s="10" t="e">
        <f>+'Balance ME'!F43</f>
        <v>#VALUE!</v>
      </c>
      <c r="M22" s="10" t="e">
        <f>+'Balance ME'!G43</f>
        <v>#VALUE!</v>
      </c>
      <c r="N22" s="286"/>
      <c r="O22" s="10" t="e">
        <f>+'Balance ME'!C55</f>
        <v>#VALUE!</v>
      </c>
      <c r="P22" s="10" t="e">
        <f>+'Balance ME'!D55</f>
        <v>#VALUE!</v>
      </c>
      <c r="Q22" s="10" t="e">
        <f>+'Balance ME'!E55</f>
        <v>#VALUE!</v>
      </c>
      <c r="R22" s="10" t="e">
        <f>+'Balance ME'!F55</f>
        <v>#VALUE!</v>
      </c>
      <c r="S22" s="10" t="e">
        <f>+'Balance ME'!G55</f>
        <v>#VALUE!</v>
      </c>
      <c r="U22" s="11">
        <v>1</v>
      </c>
      <c r="V22" s="11">
        <v>1</v>
      </c>
      <c r="W22" s="11">
        <v>1</v>
      </c>
      <c r="X22" s="11">
        <v>1</v>
      </c>
      <c r="Y22" s="11">
        <v>1</v>
      </c>
      <c r="Z22" s="283"/>
      <c r="AA22" s="11">
        <v>1</v>
      </c>
      <c r="AB22" s="11">
        <v>1</v>
      </c>
      <c r="AC22" s="11">
        <v>1</v>
      </c>
      <c r="AD22" s="11">
        <v>1</v>
      </c>
      <c r="AE22" s="11">
        <v>1</v>
      </c>
      <c r="AF22" s="283"/>
      <c r="AG22" s="11">
        <v>1</v>
      </c>
      <c r="AH22" s="11">
        <v>1.05</v>
      </c>
      <c r="AI22" s="11">
        <v>1.1000000000000001</v>
      </c>
      <c r="AJ22" s="11">
        <v>1.1499999999999999</v>
      </c>
      <c r="AK22" s="11">
        <v>1.2</v>
      </c>
      <c r="AM22" s="29" t="s">
        <v>23</v>
      </c>
      <c r="AN22" s="10" t="e">
        <f t="shared" ref="AN22:AN32" si="39">+C22*U22</f>
        <v>#VALUE!</v>
      </c>
      <c r="AO22" s="10" t="e">
        <f t="shared" ref="AO22:AO32" si="40">+D22*V22</f>
        <v>#VALUE!</v>
      </c>
      <c r="AP22" s="10" t="e">
        <f t="shared" ref="AP22:AP32" si="41">+E22*W22</f>
        <v>#VALUE!</v>
      </c>
      <c r="AQ22" s="10" t="e">
        <f t="shared" ref="AQ22:AR32" si="42">+F22*X22</f>
        <v>#VALUE!</v>
      </c>
      <c r="AR22" s="10" t="e">
        <f t="shared" si="42"/>
        <v>#VALUE!</v>
      </c>
      <c r="AS22" s="286"/>
      <c r="AT22" s="10" t="e">
        <f t="shared" ref="AT22:AT33" si="43">+I22*AA22</f>
        <v>#VALUE!</v>
      </c>
      <c r="AU22" s="10" t="e">
        <f t="shared" ref="AU22:AU33" si="44">+J22*AB22</f>
        <v>#VALUE!</v>
      </c>
      <c r="AV22" s="10" t="e">
        <f t="shared" ref="AV22:AV33" si="45">+K22*AC22</f>
        <v>#VALUE!</v>
      </c>
      <c r="AW22" s="10" t="e">
        <f t="shared" ref="AW22:AX33" si="46">+L22*AD22</f>
        <v>#VALUE!</v>
      </c>
      <c r="AX22" s="10" t="e">
        <f t="shared" si="46"/>
        <v>#VALUE!</v>
      </c>
      <c r="AY22" s="286"/>
      <c r="AZ22" s="10" t="e">
        <f t="shared" ref="AZ22:AZ33" si="47">+O22*AG22</f>
        <v>#VALUE!</v>
      </c>
      <c r="BA22" s="10" t="e">
        <f t="shared" ref="BA22:BA33" si="48">+P22*AH22</f>
        <v>#VALUE!</v>
      </c>
      <c r="BB22" s="10" t="e">
        <f t="shared" ref="BB22:BB33" si="49">+Q22*AI22</f>
        <v>#VALUE!</v>
      </c>
      <c r="BC22" s="10" t="e">
        <f t="shared" ref="BC22:BD33" si="50">+R22*AJ22</f>
        <v>#VALUE!</v>
      </c>
      <c r="BD22" s="10" t="e">
        <f t="shared" si="50"/>
        <v>#VALUE!</v>
      </c>
    </row>
    <row r="23" spans="1:56" x14ac:dyDescent="0.3">
      <c r="A23" s="303"/>
      <c r="B23" s="29" t="s">
        <v>24</v>
      </c>
      <c r="C23" s="10" t="e">
        <f>+'Balance MN'!C43</f>
        <v>#VALUE!</v>
      </c>
      <c r="D23" s="10" t="e">
        <f>+'Balance MN'!D43</f>
        <v>#VALUE!</v>
      </c>
      <c r="E23" s="10" t="e">
        <f>+'Balance MN'!E43</f>
        <v>#VALUE!</v>
      </c>
      <c r="F23" s="10" t="e">
        <f>+'Balance MN'!F43</f>
        <v>#VALUE!</v>
      </c>
      <c r="G23" s="10" t="e">
        <f>+'Balance MN'!G43</f>
        <v>#VALUE!</v>
      </c>
      <c r="H23" s="286"/>
      <c r="I23" s="10" t="e">
        <f>+'Balance ME'!C44</f>
        <v>#VALUE!</v>
      </c>
      <c r="J23" s="10" t="e">
        <f>+'Balance ME'!D44</f>
        <v>#VALUE!</v>
      </c>
      <c r="K23" s="10" t="e">
        <f>+'Balance ME'!E44</f>
        <v>#VALUE!</v>
      </c>
      <c r="L23" s="10" t="e">
        <f>+'Balance ME'!F44</f>
        <v>#VALUE!</v>
      </c>
      <c r="M23" s="10" t="e">
        <f>+'Balance ME'!G44</f>
        <v>#VALUE!</v>
      </c>
      <c r="N23" s="286"/>
      <c r="O23" s="10" t="e">
        <f>+'Balance ME'!C56</f>
        <v>#VALUE!</v>
      </c>
      <c r="P23" s="10" t="e">
        <f>+'Balance ME'!D56</f>
        <v>#VALUE!</v>
      </c>
      <c r="Q23" s="10" t="e">
        <f>+'Balance ME'!E56</f>
        <v>#VALUE!</v>
      </c>
      <c r="R23" s="10" t="e">
        <f>+'Balance ME'!F56</f>
        <v>#VALUE!</v>
      </c>
      <c r="S23" s="10" t="e">
        <f>+'Balance ME'!G56</f>
        <v>#VALUE!</v>
      </c>
      <c r="U23" s="11">
        <v>1.2</v>
      </c>
      <c r="V23" s="11">
        <v>1.2</v>
      </c>
      <c r="W23" s="11">
        <v>1.2</v>
      </c>
      <c r="X23" s="11">
        <v>1.2</v>
      </c>
      <c r="Y23" s="11">
        <v>1.2</v>
      </c>
      <c r="Z23" s="283"/>
      <c r="AA23" s="11">
        <v>1.2</v>
      </c>
      <c r="AB23" s="11">
        <v>1.2</v>
      </c>
      <c r="AC23" s="11">
        <v>1.2</v>
      </c>
      <c r="AD23" s="11">
        <v>1.2</v>
      </c>
      <c r="AE23" s="11">
        <v>1.2</v>
      </c>
      <c r="AF23" s="283"/>
      <c r="AG23" s="11">
        <v>1.2</v>
      </c>
      <c r="AH23" s="11">
        <v>1.25</v>
      </c>
      <c r="AI23" s="11">
        <v>1.3</v>
      </c>
      <c r="AJ23" s="11">
        <v>1.35</v>
      </c>
      <c r="AK23" s="11">
        <v>1.4</v>
      </c>
      <c r="AM23" s="29" t="s">
        <v>24</v>
      </c>
      <c r="AN23" s="10" t="e">
        <f t="shared" si="39"/>
        <v>#VALUE!</v>
      </c>
      <c r="AO23" s="10" t="e">
        <f t="shared" si="40"/>
        <v>#VALUE!</v>
      </c>
      <c r="AP23" s="10" t="e">
        <f t="shared" si="41"/>
        <v>#VALUE!</v>
      </c>
      <c r="AQ23" s="10" t="e">
        <f t="shared" si="42"/>
        <v>#VALUE!</v>
      </c>
      <c r="AR23" s="10" t="e">
        <f t="shared" si="42"/>
        <v>#VALUE!</v>
      </c>
      <c r="AS23" s="286"/>
      <c r="AT23" s="10" t="e">
        <f t="shared" si="43"/>
        <v>#VALUE!</v>
      </c>
      <c r="AU23" s="10" t="e">
        <f t="shared" si="44"/>
        <v>#VALUE!</v>
      </c>
      <c r="AV23" s="10" t="e">
        <f t="shared" si="45"/>
        <v>#VALUE!</v>
      </c>
      <c r="AW23" s="10" t="e">
        <f t="shared" si="46"/>
        <v>#VALUE!</v>
      </c>
      <c r="AX23" s="10" t="e">
        <f t="shared" si="46"/>
        <v>#VALUE!</v>
      </c>
      <c r="AY23" s="286"/>
      <c r="AZ23" s="10" t="e">
        <f t="shared" si="47"/>
        <v>#VALUE!</v>
      </c>
      <c r="BA23" s="10" t="e">
        <f t="shared" si="48"/>
        <v>#VALUE!</v>
      </c>
      <c r="BB23" s="10" t="e">
        <f t="shared" si="49"/>
        <v>#VALUE!</v>
      </c>
      <c r="BC23" s="10" t="e">
        <f t="shared" si="50"/>
        <v>#VALUE!</v>
      </c>
      <c r="BD23" s="10" t="e">
        <f t="shared" si="50"/>
        <v>#VALUE!</v>
      </c>
    </row>
    <row r="24" spans="1:56" x14ac:dyDescent="0.3">
      <c r="A24" s="303"/>
      <c r="B24" s="29" t="s">
        <v>25</v>
      </c>
      <c r="C24" s="10" t="e">
        <f>+'Balance MN'!C44</f>
        <v>#VALUE!</v>
      </c>
      <c r="D24" s="10" t="e">
        <f>+'Balance MN'!D44</f>
        <v>#VALUE!</v>
      </c>
      <c r="E24" s="10" t="e">
        <f>+'Balance MN'!E44</f>
        <v>#VALUE!</v>
      </c>
      <c r="F24" s="10" t="e">
        <f>+'Balance MN'!F44</f>
        <v>#VALUE!</v>
      </c>
      <c r="G24" s="10" t="e">
        <f>+'Balance MN'!G44</f>
        <v>#VALUE!</v>
      </c>
      <c r="H24" s="286"/>
      <c r="I24" s="10" t="e">
        <f>+'Balance ME'!C45</f>
        <v>#VALUE!</v>
      </c>
      <c r="J24" s="10" t="e">
        <f>+'Balance ME'!D45</f>
        <v>#VALUE!</v>
      </c>
      <c r="K24" s="10" t="e">
        <f>+'Balance ME'!E45</f>
        <v>#VALUE!</v>
      </c>
      <c r="L24" s="10" t="e">
        <f>+'Balance ME'!F45</f>
        <v>#VALUE!</v>
      </c>
      <c r="M24" s="10" t="e">
        <f>+'Balance ME'!G45</f>
        <v>#VALUE!</v>
      </c>
      <c r="N24" s="286"/>
      <c r="O24" s="10" t="e">
        <f>+'Balance ME'!C57</f>
        <v>#VALUE!</v>
      </c>
      <c r="P24" s="10" t="e">
        <f>+'Balance ME'!D57</f>
        <v>#VALUE!</v>
      </c>
      <c r="Q24" s="10" t="e">
        <f>+'Balance ME'!E57</f>
        <v>#VALUE!</v>
      </c>
      <c r="R24" s="10" t="e">
        <f>+'Balance ME'!F57</f>
        <v>#VALUE!</v>
      </c>
      <c r="S24" s="10" t="e">
        <f>+'Balance ME'!G57</f>
        <v>#VALUE!</v>
      </c>
      <c r="U24" s="11">
        <v>1.2</v>
      </c>
      <c r="V24" s="157"/>
      <c r="W24" s="157"/>
      <c r="X24" s="157"/>
      <c r="Y24" s="157"/>
      <c r="Z24" s="283"/>
      <c r="AA24" s="11">
        <v>1.2</v>
      </c>
      <c r="AB24" s="157"/>
      <c r="AC24" s="157"/>
      <c r="AD24" s="157"/>
      <c r="AE24" s="157"/>
      <c r="AF24" s="283"/>
      <c r="AG24" s="11">
        <v>1.2</v>
      </c>
      <c r="AH24" s="157"/>
      <c r="AI24" s="157"/>
      <c r="AJ24" s="157"/>
      <c r="AK24" s="157"/>
      <c r="AM24" s="29" t="s">
        <v>25</v>
      </c>
      <c r="AN24" s="10" t="e">
        <f t="shared" si="39"/>
        <v>#VALUE!</v>
      </c>
      <c r="AO24" s="10" t="e">
        <f t="shared" si="40"/>
        <v>#VALUE!</v>
      </c>
      <c r="AP24" s="10" t="e">
        <f t="shared" si="41"/>
        <v>#VALUE!</v>
      </c>
      <c r="AQ24" s="10" t="e">
        <f t="shared" si="42"/>
        <v>#VALUE!</v>
      </c>
      <c r="AR24" s="10" t="e">
        <f t="shared" si="42"/>
        <v>#VALUE!</v>
      </c>
      <c r="AS24" s="286"/>
      <c r="AT24" s="10" t="e">
        <f t="shared" si="43"/>
        <v>#VALUE!</v>
      </c>
      <c r="AU24" s="10" t="e">
        <f t="shared" si="44"/>
        <v>#VALUE!</v>
      </c>
      <c r="AV24" s="10" t="e">
        <f t="shared" si="45"/>
        <v>#VALUE!</v>
      </c>
      <c r="AW24" s="10" t="e">
        <f t="shared" si="46"/>
        <v>#VALUE!</v>
      </c>
      <c r="AX24" s="10" t="e">
        <f t="shared" si="46"/>
        <v>#VALUE!</v>
      </c>
      <c r="AY24" s="286"/>
      <c r="AZ24" s="10" t="e">
        <f t="shared" si="47"/>
        <v>#VALUE!</v>
      </c>
      <c r="BA24" s="10" t="e">
        <f t="shared" si="48"/>
        <v>#VALUE!</v>
      </c>
      <c r="BB24" s="10" t="e">
        <f t="shared" si="49"/>
        <v>#VALUE!</v>
      </c>
      <c r="BC24" s="10" t="e">
        <f t="shared" si="50"/>
        <v>#VALUE!</v>
      </c>
      <c r="BD24" s="10" t="e">
        <f t="shared" si="50"/>
        <v>#VALUE!</v>
      </c>
    </row>
    <row r="25" spans="1:56" x14ac:dyDescent="0.3">
      <c r="A25" s="303"/>
      <c r="B25" s="29" t="s">
        <v>26</v>
      </c>
      <c r="C25" s="10" t="e">
        <f>+'Balance MN'!C45</f>
        <v>#VALUE!</v>
      </c>
      <c r="D25" s="10" t="e">
        <f>+'Balance MN'!D45</f>
        <v>#VALUE!</v>
      </c>
      <c r="E25" s="10" t="e">
        <f>+'Balance MN'!E45</f>
        <v>#VALUE!</v>
      </c>
      <c r="F25" s="10" t="e">
        <f>+'Balance MN'!F45</f>
        <v>#VALUE!</v>
      </c>
      <c r="G25" s="10" t="e">
        <f>+'Balance MN'!G45</f>
        <v>#VALUE!</v>
      </c>
      <c r="H25" s="286"/>
      <c r="I25" s="10" t="e">
        <f>+'Balance ME'!C46</f>
        <v>#VALUE!</v>
      </c>
      <c r="J25" s="10" t="e">
        <f>+'Balance ME'!D46</f>
        <v>#VALUE!</v>
      </c>
      <c r="K25" s="10" t="e">
        <f>+'Balance ME'!E46</f>
        <v>#VALUE!</v>
      </c>
      <c r="L25" s="10" t="e">
        <f>+'Balance ME'!F46</f>
        <v>#VALUE!</v>
      </c>
      <c r="M25" s="10" t="e">
        <f>+'Balance ME'!G46</f>
        <v>#VALUE!</v>
      </c>
      <c r="N25" s="286"/>
      <c r="O25" s="10" t="e">
        <f>+'Balance ME'!C58</f>
        <v>#VALUE!</v>
      </c>
      <c r="P25" s="10" t="e">
        <f>+'Balance ME'!D58</f>
        <v>#VALUE!</v>
      </c>
      <c r="Q25" s="10" t="e">
        <f>+'Balance ME'!E58</f>
        <v>#VALUE!</v>
      </c>
      <c r="R25" s="10" t="e">
        <f>+'Balance ME'!F58</f>
        <v>#VALUE!</v>
      </c>
      <c r="S25" s="10" t="e">
        <f>+'Balance ME'!G58</f>
        <v>#VALUE!</v>
      </c>
      <c r="U25" s="11">
        <v>1.2</v>
      </c>
      <c r="V25" s="157"/>
      <c r="W25" s="157"/>
      <c r="X25" s="157"/>
      <c r="Y25" s="157"/>
      <c r="Z25" s="283"/>
      <c r="AA25" s="11">
        <v>1.2</v>
      </c>
      <c r="AB25" s="157"/>
      <c r="AC25" s="157"/>
      <c r="AD25" s="157"/>
      <c r="AE25" s="157"/>
      <c r="AF25" s="283"/>
      <c r="AG25" s="11">
        <v>1.2</v>
      </c>
      <c r="AH25" s="157"/>
      <c r="AI25" s="157"/>
      <c r="AJ25" s="157"/>
      <c r="AK25" s="157"/>
      <c r="AM25" s="29" t="s">
        <v>26</v>
      </c>
      <c r="AN25" s="10" t="e">
        <f t="shared" si="39"/>
        <v>#VALUE!</v>
      </c>
      <c r="AO25" s="10" t="e">
        <f t="shared" si="40"/>
        <v>#VALUE!</v>
      </c>
      <c r="AP25" s="10" t="e">
        <f t="shared" si="41"/>
        <v>#VALUE!</v>
      </c>
      <c r="AQ25" s="10" t="e">
        <f t="shared" si="42"/>
        <v>#VALUE!</v>
      </c>
      <c r="AR25" s="10" t="e">
        <f t="shared" si="42"/>
        <v>#VALUE!</v>
      </c>
      <c r="AS25" s="286"/>
      <c r="AT25" s="10" t="e">
        <f t="shared" si="43"/>
        <v>#VALUE!</v>
      </c>
      <c r="AU25" s="10" t="e">
        <f t="shared" si="44"/>
        <v>#VALUE!</v>
      </c>
      <c r="AV25" s="10" t="e">
        <f t="shared" si="45"/>
        <v>#VALUE!</v>
      </c>
      <c r="AW25" s="10" t="e">
        <f t="shared" si="46"/>
        <v>#VALUE!</v>
      </c>
      <c r="AX25" s="10" t="e">
        <f t="shared" si="46"/>
        <v>#VALUE!</v>
      </c>
      <c r="AY25" s="286"/>
      <c r="AZ25" s="10" t="e">
        <f t="shared" si="47"/>
        <v>#VALUE!</v>
      </c>
      <c r="BA25" s="10" t="e">
        <f t="shared" si="48"/>
        <v>#VALUE!</v>
      </c>
      <c r="BB25" s="10" t="e">
        <f t="shared" si="49"/>
        <v>#VALUE!</v>
      </c>
      <c r="BC25" s="10" t="e">
        <f t="shared" si="50"/>
        <v>#VALUE!</v>
      </c>
      <c r="BD25" s="10" t="e">
        <f t="shared" si="50"/>
        <v>#VALUE!</v>
      </c>
    </row>
    <row r="26" spans="1:56" x14ac:dyDescent="0.3">
      <c r="A26" s="303"/>
      <c r="B26" s="29" t="s">
        <v>27</v>
      </c>
      <c r="C26" s="10" t="e">
        <f>+'Balance MN'!C46</f>
        <v>#VALUE!</v>
      </c>
      <c r="D26" s="10" t="e">
        <f>+'Balance MN'!D46</f>
        <v>#VALUE!</v>
      </c>
      <c r="E26" s="10" t="e">
        <f>+'Balance MN'!E46</f>
        <v>#VALUE!</v>
      </c>
      <c r="F26" s="10" t="e">
        <f>+'Balance MN'!F46</f>
        <v>#VALUE!</v>
      </c>
      <c r="G26" s="10" t="e">
        <f>+'Balance MN'!G46</f>
        <v>#VALUE!</v>
      </c>
      <c r="H26" s="286"/>
      <c r="I26" s="10" t="e">
        <f>+'Balance ME'!C47</f>
        <v>#VALUE!</v>
      </c>
      <c r="J26" s="10" t="e">
        <f>+'Balance ME'!D47</f>
        <v>#VALUE!</v>
      </c>
      <c r="K26" s="10" t="e">
        <f>+'Balance ME'!E47</f>
        <v>#VALUE!</v>
      </c>
      <c r="L26" s="10" t="e">
        <f>+'Balance ME'!F47</f>
        <v>#VALUE!</v>
      </c>
      <c r="M26" s="10" t="e">
        <f>+'Balance ME'!G47</f>
        <v>#VALUE!</v>
      </c>
      <c r="N26" s="286"/>
      <c r="O26" s="10" t="e">
        <f>+'Balance ME'!C59</f>
        <v>#VALUE!</v>
      </c>
      <c r="P26" s="10" t="e">
        <f>+'Balance ME'!D59</f>
        <v>#VALUE!</v>
      </c>
      <c r="Q26" s="10" t="e">
        <f>+'Balance ME'!E59</f>
        <v>#VALUE!</v>
      </c>
      <c r="R26" s="10" t="e">
        <f>+'Balance ME'!F59</f>
        <v>#VALUE!</v>
      </c>
      <c r="S26" s="10" t="e">
        <f>+'Balance ME'!G59</f>
        <v>#VALUE!</v>
      </c>
      <c r="U26" s="11">
        <v>1</v>
      </c>
      <c r="V26" s="11">
        <v>1</v>
      </c>
      <c r="W26" s="11">
        <v>1</v>
      </c>
      <c r="X26" s="11">
        <v>1</v>
      </c>
      <c r="Y26" s="11">
        <v>1</v>
      </c>
      <c r="Z26" s="283"/>
      <c r="AA26" s="11">
        <v>1</v>
      </c>
      <c r="AB26" s="11">
        <v>1</v>
      </c>
      <c r="AC26" s="11">
        <v>1</v>
      </c>
      <c r="AD26" s="11">
        <v>1</v>
      </c>
      <c r="AE26" s="11">
        <v>1</v>
      </c>
      <c r="AF26" s="283"/>
      <c r="AG26" s="11">
        <v>1</v>
      </c>
      <c r="AH26" s="11">
        <v>1.05</v>
      </c>
      <c r="AI26" s="11">
        <v>1.1000000000000001</v>
      </c>
      <c r="AJ26" s="11">
        <v>1.1499999999999999</v>
      </c>
      <c r="AK26" s="11">
        <v>1.2</v>
      </c>
      <c r="AM26" s="29" t="s">
        <v>27</v>
      </c>
      <c r="AN26" s="10" t="e">
        <f t="shared" si="39"/>
        <v>#VALUE!</v>
      </c>
      <c r="AO26" s="10" t="e">
        <f t="shared" si="40"/>
        <v>#VALUE!</v>
      </c>
      <c r="AP26" s="10" t="e">
        <f t="shared" si="41"/>
        <v>#VALUE!</v>
      </c>
      <c r="AQ26" s="10" t="e">
        <f t="shared" si="42"/>
        <v>#VALUE!</v>
      </c>
      <c r="AR26" s="10" t="e">
        <f t="shared" si="42"/>
        <v>#VALUE!</v>
      </c>
      <c r="AS26" s="286"/>
      <c r="AT26" s="10" t="e">
        <f t="shared" si="43"/>
        <v>#VALUE!</v>
      </c>
      <c r="AU26" s="10" t="e">
        <f t="shared" si="44"/>
        <v>#VALUE!</v>
      </c>
      <c r="AV26" s="10" t="e">
        <f t="shared" si="45"/>
        <v>#VALUE!</v>
      </c>
      <c r="AW26" s="10" t="e">
        <f t="shared" si="46"/>
        <v>#VALUE!</v>
      </c>
      <c r="AX26" s="10" t="e">
        <f t="shared" si="46"/>
        <v>#VALUE!</v>
      </c>
      <c r="AY26" s="286"/>
      <c r="AZ26" s="10" t="e">
        <f t="shared" si="47"/>
        <v>#VALUE!</v>
      </c>
      <c r="BA26" s="10" t="e">
        <f t="shared" si="48"/>
        <v>#VALUE!</v>
      </c>
      <c r="BB26" s="10" t="e">
        <f t="shared" si="49"/>
        <v>#VALUE!</v>
      </c>
      <c r="BC26" s="10" t="e">
        <f t="shared" si="50"/>
        <v>#VALUE!</v>
      </c>
      <c r="BD26" s="10" t="e">
        <f t="shared" si="50"/>
        <v>#VALUE!</v>
      </c>
    </row>
    <row r="27" spans="1:56" x14ac:dyDescent="0.3">
      <c r="A27" s="303"/>
      <c r="B27" s="29" t="s">
        <v>28</v>
      </c>
      <c r="C27" s="10" t="e">
        <f>+'Balance MN'!C47</f>
        <v>#VALUE!</v>
      </c>
      <c r="D27" s="10" t="e">
        <f>+'Balance MN'!D47</f>
        <v>#VALUE!</v>
      </c>
      <c r="E27" s="10" t="e">
        <f>+'Balance MN'!E47</f>
        <v>#VALUE!</v>
      </c>
      <c r="F27" s="10" t="e">
        <f>+'Balance MN'!F47</f>
        <v>#VALUE!</v>
      </c>
      <c r="G27" s="10" t="e">
        <f>+'Balance MN'!G47</f>
        <v>#VALUE!</v>
      </c>
      <c r="H27" s="286"/>
      <c r="I27" s="10" t="e">
        <f>+'Balance ME'!C48</f>
        <v>#VALUE!</v>
      </c>
      <c r="J27" s="10" t="e">
        <f>+'Balance ME'!D48</f>
        <v>#VALUE!</v>
      </c>
      <c r="K27" s="10" t="e">
        <f>+'Balance ME'!E48</f>
        <v>#VALUE!</v>
      </c>
      <c r="L27" s="10" t="e">
        <f>+'Balance ME'!F48</f>
        <v>#VALUE!</v>
      </c>
      <c r="M27" s="10" t="e">
        <f>+'Balance ME'!G48</f>
        <v>#VALUE!</v>
      </c>
      <c r="N27" s="286"/>
      <c r="O27" s="10" t="e">
        <f>+'Balance ME'!C60</f>
        <v>#VALUE!</v>
      </c>
      <c r="P27" s="10" t="e">
        <f>+'Balance ME'!D60</f>
        <v>#VALUE!</v>
      </c>
      <c r="Q27" s="10" t="e">
        <f>+'Balance ME'!E60</f>
        <v>#VALUE!</v>
      </c>
      <c r="R27" s="10" t="e">
        <f>+'Balance ME'!F60</f>
        <v>#VALUE!</v>
      </c>
      <c r="S27" s="10" t="e">
        <f>+'Balance ME'!G60</f>
        <v>#VALUE!</v>
      </c>
      <c r="U27" s="11">
        <v>1.2</v>
      </c>
      <c r="V27" s="11">
        <v>1.2</v>
      </c>
      <c r="W27" s="11">
        <v>1.2</v>
      </c>
      <c r="X27" s="11">
        <v>1.2</v>
      </c>
      <c r="Y27" s="11">
        <v>1.2</v>
      </c>
      <c r="Z27" s="283"/>
      <c r="AA27" s="11">
        <v>1.2</v>
      </c>
      <c r="AB27" s="11">
        <v>1.2</v>
      </c>
      <c r="AC27" s="11">
        <v>1.2</v>
      </c>
      <c r="AD27" s="11">
        <v>1.2</v>
      </c>
      <c r="AE27" s="11">
        <v>1.2</v>
      </c>
      <c r="AF27" s="283"/>
      <c r="AG27" s="11">
        <v>1.2</v>
      </c>
      <c r="AH27" s="11">
        <v>1.25</v>
      </c>
      <c r="AI27" s="11">
        <v>1.3</v>
      </c>
      <c r="AJ27" s="11">
        <v>1.35</v>
      </c>
      <c r="AK27" s="11">
        <v>1.4</v>
      </c>
      <c r="AM27" s="29" t="s">
        <v>28</v>
      </c>
      <c r="AN27" s="10" t="e">
        <f t="shared" si="39"/>
        <v>#VALUE!</v>
      </c>
      <c r="AO27" s="10" t="e">
        <f t="shared" si="40"/>
        <v>#VALUE!</v>
      </c>
      <c r="AP27" s="10" t="e">
        <f t="shared" si="41"/>
        <v>#VALUE!</v>
      </c>
      <c r="AQ27" s="10" t="e">
        <f t="shared" si="42"/>
        <v>#VALUE!</v>
      </c>
      <c r="AR27" s="10" t="e">
        <f t="shared" si="42"/>
        <v>#VALUE!</v>
      </c>
      <c r="AS27" s="286"/>
      <c r="AT27" s="10" t="e">
        <f t="shared" si="43"/>
        <v>#VALUE!</v>
      </c>
      <c r="AU27" s="10" t="e">
        <f t="shared" si="44"/>
        <v>#VALUE!</v>
      </c>
      <c r="AV27" s="10" t="e">
        <f t="shared" si="45"/>
        <v>#VALUE!</v>
      </c>
      <c r="AW27" s="10" t="e">
        <f t="shared" si="46"/>
        <v>#VALUE!</v>
      </c>
      <c r="AX27" s="10" t="e">
        <f t="shared" si="46"/>
        <v>#VALUE!</v>
      </c>
      <c r="AY27" s="286"/>
      <c r="AZ27" s="10" t="e">
        <f t="shared" si="47"/>
        <v>#VALUE!</v>
      </c>
      <c r="BA27" s="10" t="e">
        <f t="shared" si="48"/>
        <v>#VALUE!</v>
      </c>
      <c r="BB27" s="10" t="e">
        <f t="shared" si="49"/>
        <v>#VALUE!</v>
      </c>
      <c r="BC27" s="10" t="e">
        <f t="shared" si="50"/>
        <v>#VALUE!</v>
      </c>
      <c r="BD27" s="10" t="e">
        <f t="shared" si="50"/>
        <v>#VALUE!</v>
      </c>
    </row>
    <row r="28" spans="1:56" x14ac:dyDescent="0.3">
      <c r="A28" s="303"/>
      <c r="B28" s="29" t="s">
        <v>29</v>
      </c>
      <c r="C28" s="10" t="e">
        <f>+'Balance MN'!C48</f>
        <v>#VALUE!</v>
      </c>
      <c r="D28" s="10" t="e">
        <f>+'Balance MN'!D48</f>
        <v>#VALUE!</v>
      </c>
      <c r="E28" s="10" t="e">
        <f>+'Balance MN'!E48</f>
        <v>#VALUE!</v>
      </c>
      <c r="F28" s="10" t="e">
        <f>+'Balance MN'!F48</f>
        <v>#VALUE!</v>
      </c>
      <c r="G28" s="10" t="e">
        <f>+'Balance MN'!G48</f>
        <v>#VALUE!</v>
      </c>
      <c r="H28" s="286"/>
      <c r="I28" s="10" t="e">
        <f>+'Balance ME'!C49</f>
        <v>#VALUE!</v>
      </c>
      <c r="J28" s="10" t="e">
        <f>+'Balance ME'!D49</f>
        <v>#VALUE!</v>
      </c>
      <c r="K28" s="10" t="e">
        <f>+'Balance ME'!E49</f>
        <v>#VALUE!</v>
      </c>
      <c r="L28" s="10" t="e">
        <f>+'Balance ME'!F49</f>
        <v>#VALUE!</v>
      </c>
      <c r="M28" s="10" t="e">
        <f>+'Balance ME'!G49</f>
        <v>#VALUE!</v>
      </c>
      <c r="N28" s="286"/>
      <c r="O28" s="10" t="e">
        <f>+'Balance ME'!C61</f>
        <v>#VALUE!</v>
      </c>
      <c r="P28" s="10" t="e">
        <f>+'Balance ME'!D61</f>
        <v>#VALUE!</v>
      </c>
      <c r="Q28" s="10" t="e">
        <f>+'Balance ME'!E61</f>
        <v>#VALUE!</v>
      </c>
      <c r="R28" s="10" t="e">
        <f>+'Balance ME'!F61</f>
        <v>#VALUE!</v>
      </c>
      <c r="S28" s="10" t="e">
        <f>+'Balance ME'!G61</f>
        <v>#VALUE!</v>
      </c>
      <c r="U28" s="11">
        <v>1</v>
      </c>
      <c r="V28" s="11">
        <v>1</v>
      </c>
      <c r="W28" s="11">
        <v>1</v>
      </c>
      <c r="X28" s="11">
        <v>1</v>
      </c>
      <c r="Y28" s="11">
        <v>1</v>
      </c>
      <c r="Z28" s="283"/>
      <c r="AA28" s="11">
        <v>1</v>
      </c>
      <c r="AB28" s="11">
        <v>1</v>
      </c>
      <c r="AC28" s="11">
        <v>1</v>
      </c>
      <c r="AD28" s="11">
        <v>1</v>
      </c>
      <c r="AE28" s="11">
        <v>1</v>
      </c>
      <c r="AF28" s="283"/>
      <c r="AG28" s="11">
        <v>1</v>
      </c>
      <c r="AH28" s="11">
        <v>1.05</v>
      </c>
      <c r="AI28" s="11">
        <v>1.1000000000000001</v>
      </c>
      <c r="AJ28" s="11">
        <v>1.1499999999999999</v>
      </c>
      <c r="AK28" s="11">
        <v>1.2</v>
      </c>
      <c r="AM28" s="29" t="s">
        <v>29</v>
      </c>
      <c r="AN28" s="10" t="e">
        <f t="shared" si="39"/>
        <v>#VALUE!</v>
      </c>
      <c r="AO28" s="10" t="e">
        <f t="shared" si="40"/>
        <v>#VALUE!</v>
      </c>
      <c r="AP28" s="10" t="e">
        <f t="shared" si="41"/>
        <v>#VALUE!</v>
      </c>
      <c r="AQ28" s="10" t="e">
        <f t="shared" si="42"/>
        <v>#VALUE!</v>
      </c>
      <c r="AR28" s="10" t="e">
        <f t="shared" si="42"/>
        <v>#VALUE!</v>
      </c>
      <c r="AS28" s="286"/>
      <c r="AT28" s="10" t="e">
        <f t="shared" si="43"/>
        <v>#VALUE!</v>
      </c>
      <c r="AU28" s="10" t="e">
        <f t="shared" si="44"/>
        <v>#VALUE!</v>
      </c>
      <c r="AV28" s="10" t="e">
        <f t="shared" si="45"/>
        <v>#VALUE!</v>
      </c>
      <c r="AW28" s="10" t="e">
        <f t="shared" si="46"/>
        <v>#VALUE!</v>
      </c>
      <c r="AX28" s="10" t="e">
        <f t="shared" si="46"/>
        <v>#VALUE!</v>
      </c>
      <c r="AY28" s="286"/>
      <c r="AZ28" s="10" t="e">
        <f t="shared" si="47"/>
        <v>#VALUE!</v>
      </c>
      <c r="BA28" s="10" t="e">
        <f t="shared" si="48"/>
        <v>#VALUE!</v>
      </c>
      <c r="BB28" s="10" t="e">
        <f t="shared" si="49"/>
        <v>#VALUE!</v>
      </c>
      <c r="BC28" s="10" t="e">
        <f t="shared" si="50"/>
        <v>#VALUE!</v>
      </c>
      <c r="BD28" s="10" t="e">
        <f t="shared" si="50"/>
        <v>#VALUE!</v>
      </c>
    </row>
    <row r="29" spans="1:56" x14ac:dyDescent="0.3">
      <c r="A29" s="303"/>
      <c r="B29" s="29" t="s">
        <v>30</v>
      </c>
      <c r="C29" s="10" t="e">
        <f>+'Balance MN'!C49</f>
        <v>#VALUE!</v>
      </c>
      <c r="D29" s="10" t="e">
        <f>+'Balance MN'!D49</f>
        <v>#VALUE!</v>
      </c>
      <c r="E29" s="10" t="e">
        <f>+'Balance MN'!E49</f>
        <v>#VALUE!</v>
      </c>
      <c r="F29" s="10" t="e">
        <f>+'Balance MN'!F49</f>
        <v>#VALUE!</v>
      </c>
      <c r="G29" s="10" t="e">
        <f>+'Balance MN'!G49</f>
        <v>#VALUE!</v>
      </c>
      <c r="H29" s="286"/>
      <c r="I29" s="10" t="e">
        <f>+'Balance ME'!C50</f>
        <v>#VALUE!</v>
      </c>
      <c r="J29" s="10" t="e">
        <f>+'Balance ME'!D50</f>
        <v>#VALUE!</v>
      </c>
      <c r="K29" s="10" t="e">
        <f>+'Balance ME'!E50</f>
        <v>#VALUE!</v>
      </c>
      <c r="L29" s="10" t="e">
        <f>+'Balance ME'!F50</f>
        <v>#VALUE!</v>
      </c>
      <c r="M29" s="10" t="e">
        <f>+'Balance ME'!G50</f>
        <v>#VALUE!</v>
      </c>
      <c r="N29" s="286"/>
      <c r="O29" s="10" t="e">
        <f>+'Balance ME'!C62</f>
        <v>#VALUE!</v>
      </c>
      <c r="P29" s="10" t="e">
        <f>+'Balance ME'!D62</f>
        <v>#VALUE!</v>
      </c>
      <c r="Q29" s="10" t="e">
        <f>+'Balance ME'!E62</f>
        <v>#VALUE!</v>
      </c>
      <c r="R29" s="10" t="e">
        <f>+'Balance ME'!F62</f>
        <v>#VALUE!</v>
      </c>
      <c r="S29" s="10" t="e">
        <f>+'Balance ME'!G62</f>
        <v>#VALUE!</v>
      </c>
      <c r="U29" s="11">
        <v>1.1499999999999999</v>
      </c>
      <c r="V29" s="11">
        <v>1.1499999999999999</v>
      </c>
      <c r="W29" s="11">
        <v>1.1499999999999999</v>
      </c>
      <c r="X29" s="11">
        <v>1.1499999999999999</v>
      </c>
      <c r="Y29" s="11">
        <v>1.1499999999999999</v>
      </c>
      <c r="Z29" s="283"/>
      <c r="AA29" s="11">
        <v>1.1499999999999999</v>
      </c>
      <c r="AB29" s="11">
        <v>1.1499999999999999</v>
      </c>
      <c r="AC29" s="11">
        <v>1.1499999999999999</v>
      </c>
      <c r="AD29" s="11">
        <v>1.1499999999999999</v>
      </c>
      <c r="AE29" s="11">
        <v>1.1499999999999999</v>
      </c>
      <c r="AF29" s="283"/>
      <c r="AG29" s="11">
        <v>1.1499999999999999</v>
      </c>
      <c r="AH29" s="11">
        <v>1.2</v>
      </c>
      <c r="AI29" s="11">
        <v>1.25</v>
      </c>
      <c r="AJ29" s="11">
        <v>1.3</v>
      </c>
      <c r="AK29" s="11">
        <v>1.35</v>
      </c>
      <c r="AM29" s="29" t="s">
        <v>30</v>
      </c>
      <c r="AN29" s="10" t="e">
        <f t="shared" si="39"/>
        <v>#VALUE!</v>
      </c>
      <c r="AO29" s="10" t="e">
        <f t="shared" si="40"/>
        <v>#VALUE!</v>
      </c>
      <c r="AP29" s="10" t="e">
        <f t="shared" si="41"/>
        <v>#VALUE!</v>
      </c>
      <c r="AQ29" s="10" t="e">
        <f t="shared" si="42"/>
        <v>#VALUE!</v>
      </c>
      <c r="AR29" s="10" t="e">
        <f t="shared" si="42"/>
        <v>#VALUE!</v>
      </c>
      <c r="AS29" s="286"/>
      <c r="AT29" s="10" t="e">
        <f t="shared" si="43"/>
        <v>#VALUE!</v>
      </c>
      <c r="AU29" s="10" t="e">
        <f t="shared" si="44"/>
        <v>#VALUE!</v>
      </c>
      <c r="AV29" s="10" t="e">
        <f t="shared" si="45"/>
        <v>#VALUE!</v>
      </c>
      <c r="AW29" s="10" t="e">
        <f t="shared" si="46"/>
        <v>#VALUE!</v>
      </c>
      <c r="AX29" s="10" t="e">
        <f t="shared" si="46"/>
        <v>#VALUE!</v>
      </c>
      <c r="AY29" s="286"/>
      <c r="AZ29" s="10" t="e">
        <f t="shared" si="47"/>
        <v>#VALUE!</v>
      </c>
      <c r="BA29" s="10" t="e">
        <f t="shared" si="48"/>
        <v>#VALUE!</v>
      </c>
      <c r="BB29" s="10" t="e">
        <f t="shared" si="49"/>
        <v>#VALUE!</v>
      </c>
      <c r="BC29" s="10" t="e">
        <f t="shared" si="50"/>
        <v>#VALUE!</v>
      </c>
      <c r="BD29" s="10" t="e">
        <f t="shared" si="50"/>
        <v>#VALUE!</v>
      </c>
    </row>
    <row r="30" spans="1:56" x14ac:dyDescent="0.3">
      <c r="A30" s="303"/>
      <c r="B30" s="29" t="s">
        <v>31</v>
      </c>
      <c r="C30" s="10" t="e">
        <f>+'Balance MN'!C50</f>
        <v>#VALUE!</v>
      </c>
      <c r="D30" s="10" t="e">
        <f>+'Balance MN'!D50</f>
        <v>#VALUE!</v>
      </c>
      <c r="E30" s="10" t="e">
        <f>+'Balance MN'!E50</f>
        <v>#VALUE!</v>
      </c>
      <c r="F30" s="10" t="e">
        <f>+'Balance MN'!F50</f>
        <v>#VALUE!</v>
      </c>
      <c r="G30" s="10" t="e">
        <f>+'Balance MN'!G50</f>
        <v>#VALUE!</v>
      </c>
      <c r="H30" s="286"/>
      <c r="I30" s="10" t="e">
        <f>+'Balance ME'!C51</f>
        <v>#VALUE!</v>
      </c>
      <c r="J30" s="10" t="e">
        <f>+'Balance ME'!D51</f>
        <v>#VALUE!</v>
      </c>
      <c r="K30" s="10" t="e">
        <f>+'Balance ME'!E51</f>
        <v>#VALUE!</v>
      </c>
      <c r="L30" s="10" t="e">
        <f>+'Balance ME'!F51</f>
        <v>#VALUE!</v>
      </c>
      <c r="M30" s="10" t="e">
        <f>+'Balance ME'!G51</f>
        <v>#VALUE!</v>
      </c>
      <c r="N30" s="286"/>
      <c r="O30" s="10" t="e">
        <f>+'Balance ME'!C63</f>
        <v>#VALUE!</v>
      </c>
      <c r="P30" s="10" t="e">
        <f>+'Balance ME'!D63</f>
        <v>#VALUE!</v>
      </c>
      <c r="Q30" s="10" t="e">
        <f>+'Balance ME'!E63</f>
        <v>#VALUE!</v>
      </c>
      <c r="R30" s="10" t="e">
        <f>+'Balance ME'!F63</f>
        <v>#VALUE!</v>
      </c>
      <c r="S30" s="10" t="e">
        <f>+'Balance ME'!G63</f>
        <v>#VALUE!</v>
      </c>
      <c r="U30" s="157"/>
      <c r="V30" s="157"/>
      <c r="W30" s="157"/>
      <c r="X30" s="157"/>
      <c r="Y30" s="157"/>
      <c r="Z30" s="283"/>
      <c r="AA30" s="157"/>
      <c r="AB30" s="157"/>
      <c r="AC30" s="157"/>
      <c r="AD30" s="157"/>
      <c r="AE30" s="157"/>
      <c r="AF30" s="283"/>
      <c r="AG30" s="157"/>
      <c r="AH30" s="157"/>
      <c r="AI30" s="157"/>
      <c r="AJ30" s="157"/>
      <c r="AK30" s="157"/>
      <c r="AM30" s="29" t="s">
        <v>31</v>
      </c>
      <c r="AN30" s="10" t="e">
        <f t="shared" si="39"/>
        <v>#VALUE!</v>
      </c>
      <c r="AO30" s="10" t="e">
        <f t="shared" si="40"/>
        <v>#VALUE!</v>
      </c>
      <c r="AP30" s="10" t="e">
        <f t="shared" si="41"/>
        <v>#VALUE!</v>
      </c>
      <c r="AQ30" s="10" t="e">
        <f t="shared" si="42"/>
        <v>#VALUE!</v>
      </c>
      <c r="AR30" s="10" t="e">
        <f t="shared" si="42"/>
        <v>#VALUE!</v>
      </c>
      <c r="AS30" s="286"/>
      <c r="AT30" s="10" t="e">
        <f t="shared" si="43"/>
        <v>#VALUE!</v>
      </c>
      <c r="AU30" s="10" t="e">
        <f t="shared" si="44"/>
        <v>#VALUE!</v>
      </c>
      <c r="AV30" s="10" t="e">
        <f t="shared" si="45"/>
        <v>#VALUE!</v>
      </c>
      <c r="AW30" s="10" t="e">
        <f t="shared" si="46"/>
        <v>#VALUE!</v>
      </c>
      <c r="AX30" s="10" t="e">
        <f t="shared" si="46"/>
        <v>#VALUE!</v>
      </c>
      <c r="AY30" s="286"/>
      <c r="AZ30" s="10" t="e">
        <f t="shared" si="47"/>
        <v>#VALUE!</v>
      </c>
      <c r="BA30" s="10" t="e">
        <f t="shared" si="48"/>
        <v>#VALUE!</v>
      </c>
      <c r="BB30" s="10" t="e">
        <f t="shared" si="49"/>
        <v>#VALUE!</v>
      </c>
      <c r="BC30" s="10" t="e">
        <f t="shared" si="50"/>
        <v>#VALUE!</v>
      </c>
      <c r="BD30" s="10" t="e">
        <f t="shared" si="50"/>
        <v>#VALUE!</v>
      </c>
    </row>
    <row r="31" spans="1:56" x14ac:dyDescent="0.3">
      <c r="A31" s="303"/>
      <c r="B31" s="29" t="s">
        <v>32</v>
      </c>
      <c r="C31" s="10" t="e">
        <f>+'Balance MN'!C51</f>
        <v>#VALUE!</v>
      </c>
      <c r="D31" s="10" t="e">
        <f>+'Balance MN'!D51</f>
        <v>#VALUE!</v>
      </c>
      <c r="E31" s="10" t="e">
        <f>+'Balance MN'!E51</f>
        <v>#VALUE!</v>
      </c>
      <c r="F31" s="10" t="e">
        <f>+'Balance MN'!F51</f>
        <v>#VALUE!</v>
      </c>
      <c r="G31" s="10" t="e">
        <f>+'Balance MN'!G51</f>
        <v>#VALUE!</v>
      </c>
      <c r="H31" s="286"/>
      <c r="I31" s="10" t="e">
        <f>+'Balance ME'!C52</f>
        <v>#VALUE!</v>
      </c>
      <c r="J31" s="10" t="e">
        <f>+'Balance ME'!D52</f>
        <v>#VALUE!</v>
      </c>
      <c r="K31" s="10" t="e">
        <f>+'Balance ME'!E52</f>
        <v>#VALUE!</v>
      </c>
      <c r="L31" s="10" t="e">
        <f>+'Balance ME'!F52</f>
        <v>#VALUE!</v>
      </c>
      <c r="M31" s="10" t="e">
        <f>+'Balance ME'!G52</f>
        <v>#VALUE!</v>
      </c>
      <c r="N31" s="286"/>
      <c r="O31" s="10" t="e">
        <f>+'Balance ME'!C64</f>
        <v>#VALUE!</v>
      </c>
      <c r="P31" s="10" t="e">
        <f>+'Balance ME'!D64</f>
        <v>#VALUE!</v>
      </c>
      <c r="Q31" s="10" t="e">
        <f>+'Balance ME'!E64</f>
        <v>#VALUE!</v>
      </c>
      <c r="R31" s="10" t="e">
        <f>+'Balance ME'!F64</f>
        <v>#VALUE!</v>
      </c>
      <c r="S31" s="10" t="e">
        <f>+'Balance ME'!G64</f>
        <v>#VALUE!</v>
      </c>
      <c r="U31" s="157"/>
      <c r="V31" s="157"/>
      <c r="W31" s="157"/>
      <c r="X31" s="157"/>
      <c r="Y31" s="157"/>
      <c r="Z31" s="283"/>
      <c r="AA31" s="157"/>
      <c r="AB31" s="157"/>
      <c r="AC31" s="157"/>
      <c r="AD31" s="157"/>
      <c r="AE31" s="157"/>
      <c r="AF31" s="283"/>
      <c r="AG31" s="157"/>
      <c r="AH31" s="157"/>
      <c r="AI31" s="157"/>
      <c r="AJ31" s="157"/>
      <c r="AK31" s="157"/>
      <c r="AM31" s="29" t="s">
        <v>32</v>
      </c>
      <c r="AN31" s="10" t="e">
        <f t="shared" si="39"/>
        <v>#VALUE!</v>
      </c>
      <c r="AO31" s="10" t="e">
        <f t="shared" si="40"/>
        <v>#VALUE!</v>
      </c>
      <c r="AP31" s="10" t="e">
        <f t="shared" si="41"/>
        <v>#VALUE!</v>
      </c>
      <c r="AQ31" s="10" t="e">
        <f t="shared" si="42"/>
        <v>#VALUE!</v>
      </c>
      <c r="AR31" s="10" t="e">
        <f t="shared" si="42"/>
        <v>#VALUE!</v>
      </c>
      <c r="AS31" s="286"/>
      <c r="AT31" s="10" t="e">
        <f t="shared" si="43"/>
        <v>#VALUE!</v>
      </c>
      <c r="AU31" s="10" t="e">
        <f t="shared" si="44"/>
        <v>#VALUE!</v>
      </c>
      <c r="AV31" s="10" t="e">
        <f t="shared" si="45"/>
        <v>#VALUE!</v>
      </c>
      <c r="AW31" s="10" t="e">
        <f t="shared" si="46"/>
        <v>#VALUE!</v>
      </c>
      <c r="AX31" s="10" t="e">
        <f t="shared" si="46"/>
        <v>#VALUE!</v>
      </c>
      <c r="AY31" s="286"/>
      <c r="AZ31" s="10" t="e">
        <f t="shared" si="47"/>
        <v>#VALUE!</v>
      </c>
      <c r="BA31" s="10" t="e">
        <f t="shared" si="48"/>
        <v>#VALUE!</v>
      </c>
      <c r="BB31" s="10" t="e">
        <f t="shared" si="49"/>
        <v>#VALUE!</v>
      </c>
      <c r="BC31" s="10" t="e">
        <f t="shared" si="50"/>
        <v>#VALUE!</v>
      </c>
      <c r="BD31" s="10" t="e">
        <f t="shared" si="50"/>
        <v>#VALUE!</v>
      </c>
    </row>
    <row r="32" spans="1:56" x14ac:dyDescent="0.3">
      <c r="A32" s="303"/>
      <c r="B32" s="29" t="s">
        <v>10</v>
      </c>
      <c r="C32" s="10" t="e">
        <f>+'Balance MN'!C52</f>
        <v>#VALUE!</v>
      </c>
      <c r="D32" s="10" t="e">
        <f>+'Balance MN'!D52</f>
        <v>#VALUE!</v>
      </c>
      <c r="E32" s="10" t="e">
        <f>+'Balance MN'!E52</f>
        <v>#VALUE!</v>
      </c>
      <c r="F32" s="10" t="e">
        <f>+'Balance MN'!F52</f>
        <v>#VALUE!</v>
      </c>
      <c r="G32" s="10" t="e">
        <f>+'Balance MN'!G52</f>
        <v>#VALUE!</v>
      </c>
      <c r="H32" s="286"/>
      <c r="I32" s="10" t="e">
        <f>+'Balance ME'!C53</f>
        <v>#VALUE!</v>
      </c>
      <c r="J32" s="10" t="e">
        <f>+'Balance ME'!D53</f>
        <v>#VALUE!</v>
      </c>
      <c r="K32" s="10" t="e">
        <f>+'Balance ME'!E53</f>
        <v>#VALUE!</v>
      </c>
      <c r="L32" s="10" t="e">
        <f>+'Balance ME'!F53</f>
        <v>#VALUE!</v>
      </c>
      <c r="M32" s="10" t="e">
        <f>+'Balance ME'!G53</f>
        <v>#VALUE!</v>
      </c>
      <c r="N32" s="286"/>
      <c r="O32" s="10" t="e">
        <f>+'Balance ME'!C65</f>
        <v>#VALUE!</v>
      </c>
      <c r="P32" s="10" t="e">
        <f>+'Balance ME'!D65</f>
        <v>#VALUE!</v>
      </c>
      <c r="Q32" s="10" t="e">
        <f>+'Balance ME'!E65</f>
        <v>#VALUE!</v>
      </c>
      <c r="R32" s="10" t="e">
        <f>+'Balance ME'!F65</f>
        <v>#VALUE!</v>
      </c>
      <c r="S32" s="10" t="e">
        <f>+'Balance ME'!G65</f>
        <v>#VALUE!</v>
      </c>
      <c r="U32" s="157"/>
      <c r="V32" s="157"/>
      <c r="W32" s="157"/>
      <c r="X32" s="157"/>
      <c r="Y32" s="157"/>
      <c r="Z32" s="283"/>
      <c r="AA32" s="157"/>
      <c r="AB32" s="157"/>
      <c r="AC32" s="157"/>
      <c r="AD32" s="157"/>
      <c r="AE32" s="157"/>
      <c r="AF32" s="283"/>
      <c r="AG32" s="157"/>
      <c r="AH32" s="157"/>
      <c r="AI32" s="157"/>
      <c r="AJ32" s="157"/>
      <c r="AK32" s="157"/>
      <c r="AM32" s="29" t="s">
        <v>10</v>
      </c>
      <c r="AN32" s="10" t="e">
        <f t="shared" si="39"/>
        <v>#VALUE!</v>
      </c>
      <c r="AO32" s="10" t="e">
        <f t="shared" si="40"/>
        <v>#VALUE!</v>
      </c>
      <c r="AP32" s="10" t="e">
        <f t="shared" si="41"/>
        <v>#VALUE!</v>
      </c>
      <c r="AQ32" s="10" t="e">
        <f t="shared" si="42"/>
        <v>#VALUE!</v>
      </c>
      <c r="AR32" s="10" t="e">
        <f t="shared" si="42"/>
        <v>#VALUE!</v>
      </c>
      <c r="AS32" s="286"/>
      <c r="AT32" s="10" t="e">
        <f t="shared" si="43"/>
        <v>#VALUE!</v>
      </c>
      <c r="AU32" s="10" t="e">
        <f t="shared" si="44"/>
        <v>#VALUE!</v>
      </c>
      <c r="AV32" s="10" t="e">
        <f t="shared" si="45"/>
        <v>#VALUE!</v>
      </c>
      <c r="AW32" s="10" t="e">
        <f t="shared" si="46"/>
        <v>#VALUE!</v>
      </c>
      <c r="AX32" s="10" t="e">
        <f t="shared" si="46"/>
        <v>#VALUE!</v>
      </c>
      <c r="AY32" s="286"/>
      <c r="AZ32" s="10" t="e">
        <f t="shared" si="47"/>
        <v>#VALUE!</v>
      </c>
      <c r="BA32" s="10" t="e">
        <f t="shared" si="48"/>
        <v>#VALUE!</v>
      </c>
      <c r="BB32" s="10" t="e">
        <f t="shared" si="49"/>
        <v>#VALUE!</v>
      </c>
      <c r="BC32" s="10" t="e">
        <f t="shared" si="50"/>
        <v>#VALUE!</v>
      </c>
      <c r="BD32" s="10" t="e">
        <f t="shared" si="50"/>
        <v>#VALUE!</v>
      </c>
    </row>
    <row r="33" spans="1:56" x14ac:dyDescent="0.3">
      <c r="A33" s="305" t="s">
        <v>97</v>
      </c>
      <c r="B33" s="24" t="s">
        <v>37</v>
      </c>
      <c r="C33" s="27" t="e">
        <f>+'Balance MN'!C59</f>
        <v>#VALUE!</v>
      </c>
      <c r="D33" s="27" t="e">
        <f>+'Balance MN'!D59</f>
        <v>#VALUE!</v>
      </c>
      <c r="E33" s="27" t="e">
        <f>+'Balance MN'!E59</f>
        <v>#VALUE!</v>
      </c>
      <c r="F33" s="27" t="e">
        <f>+'Balance MN'!F59</f>
        <v>#VALUE!</v>
      </c>
      <c r="G33" s="27" t="e">
        <f>+'Balance MN'!G59</f>
        <v>#VALUE!</v>
      </c>
      <c r="H33" s="286"/>
      <c r="I33" s="27" t="e">
        <f>+'Balance ME'!C78</f>
        <v>#VALUE!</v>
      </c>
      <c r="J33" s="27" t="e">
        <f>+'Balance ME'!D78</f>
        <v>#VALUE!</v>
      </c>
      <c r="K33" s="27" t="e">
        <f>+'Balance ME'!E78</f>
        <v>#VALUE!</v>
      </c>
      <c r="L33" s="27" t="e">
        <f>+'Balance ME'!F78</f>
        <v>#VALUE!</v>
      </c>
      <c r="M33" s="27" t="e">
        <f>+'Balance ME'!G78</f>
        <v>#VALUE!</v>
      </c>
      <c r="N33" s="286"/>
      <c r="O33" s="27">
        <v>0</v>
      </c>
      <c r="P33" s="27">
        <v>0</v>
      </c>
      <c r="Q33" s="27">
        <v>0</v>
      </c>
      <c r="R33" s="27">
        <v>0</v>
      </c>
      <c r="S33" s="27">
        <v>0</v>
      </c>
      <c r="U33" s="32">
        <v>1</v>
      </c>
      <c r="V33" s="32">
        <v>1</v>
      </c>
      <c r="W33" s="32">
        <v>1</v>
      </c>
      <c r="X33" s="32">
        <v>1</v>
      </c>
      <c r="Y33" s="32">
        <v>1</v>
      </c>
      <c r="Z33" s="283"/>
      <c r="AA33" s="32">
        <v>1</v>
      </c>
      <c r="AB33" s="32">
        <v>1</v>
      </c>
      <c r="AC33" s="32">
        <v>1</v>
      </c>
      <c r="AD33" s="32">
        <v>1</v>
      </c>
      <c r="AE33" s="32">
        <v>1</v>
      </c>
      <c r="AF33" s="283"/>
      <c r="AG33" s="32">
        <v>1</v>
      </c>
      <c r="AH33" s="32">
        <v>1</v>
      </c>
      <c r="AI33" s="32">
        <v>1</v>
      </c>
      <c r="AJ33" s="32">
        <v>1</v>
      </c>
      <c r="AK33" s="32">
        <v>1</v>
      </c>
      <c r="AM33" s="24" t="s">
        <v>37</v>
      </c>
      <c r="AN33" s="27" t="e">
        <f t="shared" ref="AN33" si="51">+C33*U33</f>
        <v>#VALUE!</v>
      </c>
      <c r="AO33" s="27" t="e">
        <f t="shared" ref="AO33" si="52">+D33*V33</f>
        <v>#VALUE!</v>
      </c>
      <c r="AP33" s="27" t="e">
        <f t="shared" ref="AP33" si="53">+E33*W33</f>
        <v>#VALUE!</v>
      </c>
      <c r="AQ33" s="27" t="e">
        <f t="shared" ref="AQ33:AR33" si="54">+F33*X33</f>
        <v>#VALUE!</v>
      </c>
      <c r="AR33" s="27" t="e">
        <f t="shared" si="54"/>
        <v>#VALUE!</v>
      </c>
      <c r="AS33" s="286"/>
      <c r="AT33" s="27" t="e">
        <f t="shared" si="43"/>
        <v>#VALUE!</v>
      </c>
      <c r="AU33" s="27" t="e">
        <f t="shared" si="44"/>
        <v>#VALUE!</v>
      </c>
      <c r="AV33" s="27" t="e">
        <f t="shared" si="45"/>
        <v>#VALUE!</v>
      </c>
      <c r="AW33" s="27" t="e">
        <f t="shared" si="46"/>
        <v>#VALUE!</v>
      </c>
      <c r="AX33" s="27" t="e">
        <f t="shared" si="46"/>
        <v>#VALUE!</v>
      </c>
      <c r="AY33" s="286"/>
      <c r="AZ33" s="27">
        <f t="shared" si="47"/>
        <v>0</v>
      </c>
      <c r="BA33" s="27">
        <f t="shared" si="48"/>
        <v>0</v>
      </c>
      <c r="BB33" s="27">
        <f t="shared" si="49"/>
        <v>0</v>
      </c>
      <c r="BC33" s="27">
        <f t="shared" si="50"/>
        <v>0</v>
      </c>
      <c r="BD33" s="27">
        <f t="shared" si="50"/>
        <v>0</v>
      </c>
    </row>
    <row r="34" spans="1:56" x14ac:dyDescent="0.3">
      <c r="A34" s="305"/>
      <c r="B34" s="24" t="s">
        <v>58</v>
      </c>
      <c r="C34" s="24"/>
      <c r="D34" s="24"/>
      <c r="E34" s="24"/>
      <c r="F34" s="24"/>
      <c r="G34" s="24"/>
      <c r="H34" s="286"/>
      <c r="I34" s="24"/>
      <c r="J34" s="24"/>
      <c r="K34" s="24"/>
      <c r="L34" s="24"/>
      <c r="M34" s="24"/>
      <c r="N34" s="286"/>
      <c r="O34" s="24"/>
      <c r="P34" s="24"/>
      <c r="Q34" s="24"/>
      <c r="R34" s="24"/>
      <c r="S34" s="24"/>
      <c r="U34" s="32"/>
      <c r="V34" s="32"/>
      <c r="W34" s="32"/>
      <c r="X34" s="32"/>
      <c r="Y34" s="32"/>
      <c r="Z34" s="283"/>
      <c r="AA34" s="24"/>
      <c r="AB34" s="24"/>
      <c r="AC34" s="24"/>
      <c r="AD34" s="24"/>
      <c r="AE34" s="24"/>
      <c r="AF34" s="283"/>
      <c r="AG34" s="24"/>
      <c r="AH34" s="24"/>
      <c r="AI34" s="24"/>
      <c r="AJ34" s="24"/>
      <c r="AK34" s="24"/>
      <c r="AM34" s="24" t="s">
        <v>58</v>
      </c>
      <c r="AN34" s="24"/>
      <c r="AO34" s="24"/>
      <c r="AP34" s="24"/>
      <c r="AQ34" s="24"/>
      <c r="AR34" s="24"/>
      <c r="AS34" s="286"/>
      <c r="AT34" s="24"/>
      <c r="AU34" s="24"/>
      <c r="AV34" s="24"/>
      <c r="AW34" s="24"/>
      <c r="AX34" s="24"/>
      <c r="AY34" s="286"/>
      <c r="AZ34" s="24"/>
      <c r="BA34" s="24"/>
      <c r="BB34" s="24"/>
      <c r="BC34" s="24"/>
      <c r="BD34" s="24"/>
    </row>
    <row r="35" spans="1:56" x14ac:dyDescent="0.3">
      <c r="A35" s="305"/>
      <c r="B35" s="29" t="s">
        <v>86</v>
      </c>
      <c r="C35" s="10" t="e">
        <f>+'Balance MN'!C78</f>
        <v>#VALUE!</v>
      </c>
      <c r="D35" s="10" t="e">
        <f>+'Balance MN'!D78</f>
        <v>#VALUE!</v>
      </c>
      <c r="E35" s="10" t="e">
        <f>+'Balance MN'!E78</f>
        <v>#VALUE!</v>
      </c>
      <c r="F35" s="10" t="e">
        <f>+'Balance MN'!F78</f>
        <v>#VALUE!</v>
      </c>
      <c r="G35" s="10" t="e">
        <f>+'Balance MN'!G78</f>
        <v>#VALUE!</v>
      </c>
      <c r="H35" s="286"/>
      <c r="I35" s="10" t="e">
        <f>+'Balance ME'!C97</f>
        <v>#VALUE!</v>
      </c>
      <c r="J35" s="10" t="e">
        <f>+'Balance ME'!D97</f>
        <v>#VALUE!</v>
      </c>
      <c r="K35" s="10" t="e">
        <f>+'Balance ME'!E97</f>
        <v>#VALUE!</v>
      </c>
      <c r="L35" s="10" t="e">
        <f>+'Balance ME'!F97</f>
        <v>#VALUE!</v>
      </c>
      <c r="M35" s="10" t="e">
        <f>+'Balance ME'!G97</f>
        <v>#VALUE!</v>
      </c>
      <c r="N35" s="286"/>
      <c r="O35" s="10">
        <v>0</v>
      </c>
      <c r="P35" s="10">
        <v>0</v>
      </c>
      <c r="Q35" s="10">
        <v>0</v>
      </c>
      <c r="R35" s="10">
        <v>0</v>
      </c>
      <c r="S35" s="10">
        <v>0</v>
      </c>
      <c r="U35" s="11">
        <v>1</v>
      </c>
      <c r="V35" s="11">
        <v>1</v>
      </c>
      <c r="W35" s="11">
        <v>1</v>
      </c>
      <c r="X35" s="11">
        <v>1</v>
      </c>
      <c r="Y35" s="11">
        <v>1</v>
      </c>
      <c r="Z35" s="283"/>
      <c r="AA35" s="11">
        <v>1</v>
      </c>
      <c r="AB35" s="11">
        <v>1</v>
      </c>
      <c r="AC35" s="11">
        <v>1</v>
      </c>
      <c r="AD35" s="11">
        <v>1</v>
      </c>
      <c r="AE35" s="11">
        <v>1</v>
      </c>
      <c r="AF35" s="283"/>
      <c r="AG35" s="11">
        <v>1</v>
      </c>
      <c r="AH35" s="11">
        <v>1</v>
      </c>
      <c r="AI35" s="11">
        <v>1</v>
      </c>
      <c r="AJ35" s="11">
        <v>1</v>
      </c>
      <c r="AK35" s="11">
        <v>1</v>
      </c>
      <c r="AM35" s="29" t="s">
        <v>86</v>
      </c>
      <c r="AN35" s="10" t="e">
        <f>+C35*U35*1</f>
        <v>#VALUE!</v>
      </c>
      <c r="AO35" s="10" t="e">
        <f>+D35*V35*1</f>
        <v>#VALUE!</v>
      </c>
      <c r="AP35" s="10" t="e">
        <f>+E35*W35*1</f>
        <v>#VALUE!</v>
      </c>
      <c r="AQ35" s="10" t="e">
        <f>+F35*X35*1</f>
        <v>#VALUE!</v>
      </c>
      <c r="AR35" s="10" t="e">
        <f>+G35*Y35*1</f>
        <v>#VALUE!</v>
      </c>
      <c r="AS35" s="286"/>
      <c r="AT35" s="10" t="e">
        <f>+I35*AA35*1</f>
        <v>#VALUE!</v>
      </c>
      <c r="AU35" s="10" t="e">
        <f>+J35*AB35*1</f>
        <v>#VALUE!</v>
      </c>
      <c r="AV35" s="10" t="e">
        <f>+K35*AC35*1</f>
        <v>#VALUE!</v>
      </c>
      <c r="AW35" s="10" t="e">
        <f>+L35*AD35*1</f>
        <v>#VALUE!</v>
      </c>
      <c r="AX35" s="10" t="e">
        <f>+M35*AE35*1</f>
        <v>#VALUE!</v>
      </c>
      <c r="AY35" s="286"/>
      <c r="AZ35" s="10">
        <f t="shared" ref="AZ35:BD35" si="55">+O35*AG35*1</f>
        <v>0</v>
      </c>
      <c r="BA35" s="10">
        <f t="shared" si="55"/>
        <v>0</v>
      </c>
      <c r="BB35" s="10">
        <f t="shared" si="55"/>
        <v>0</v>
      </c>
      <c r="BC35" s="10">
        <f t="shared" si="55"/>
        <v>0</v>
      </c>
      <c r="BD35" s="10">
        <f t="shared" si="55"/>
        <v>0</v>
      </c>
    </row>
    <row r="36" spans="1:56" x14ac:dyDescent="0.3">
      <c r="A36" s="305"/>
      <c r="B36" s="29" t="s">
        <v>87</v>
      </c>
      <c r="C36" s="10" t="e">
        <f>+'Balance MN'!C79</f>
        <v>#VALUE!</v>
      </c>
      <c r="D36" s="10" t="e">
        <f>+'Balance MN'!D79</f>
        <v>#VALUE!</v>
      </c>
      <c r="E36" s="10" t="e">
        <f>+'Balance MN'!E79</f>
        <v>#VALUE!</v>
      </c>
      <c r="F36" s="10" t="e">
        <f>+'Balance MN'!F79</f>
        <v>#VALUE!</v>
      </c>
      <c r="G36" s="10" t="e">
        <f>+'Balance MN'!G79</f>
        <v>#VALUE!</v>
      </c>
      <c r="H36" s="286"/>
      <c r="I36" s="10" t="e">
        <f>+'Balance ME'!C98</f>
        <v>#VALUE!</v>
      </c>
      <c r="J36" s="10" t="e">
        <f>+'Balance ME'!D98</f>
        <v>#VALUE!</v>
      </c>
      <c r="K36" s="10" t="e">
        <f>+'Balance ME'!E98</f>
        <v>#VALUE!</v>
      </c>
      <c r="L36" s="10" t="e">
        <f>+'Balance ME'!F98</f>
        <v>#VALUE!</v>
      </c>
      <c r="M36" s="10" t="e">
        <f>+'Balance ME'!G98</f>
        <v>#VALUE!</v>
      </c>
      <c r="N36" s="286"/>
      <c r="O36" s="10">
        <v>0</v>
      </c>
      <c r="P36" s="10">
        <v>0</v>
      </c>
      <c r="Q36" s="10">
        <v>0</v>
      </c>
      <c r="R36" s="10">
        <v>0</v>
      </c>
      <c r="S36" s="10">
        <v>0</v>
      </c>
      <c r="U36" s="11">
        <v>1</v>
      </c>
      <c r="V36" s="11">
        <v>1</v>
      </c>
      <c r="W36" s="11">
        <v>1</v>
      </c>
      <c r="X36" s="11">
        <v>1</v>
      </c>
      <c r="Y36" s="11">
        <v>1</v>
      </c>
      <c r="Z36" s="283"/>
      <c r="AA36" s="11">
        <v>1</v>
      </c>
      <c r="AB36" s="11">
        <v>1</v>
      </c>
      <c r="AC36" s="11">
        <v>1</v>
      </c>
      <c r="AD36" s="11">
        <v>1</v>
      </c>
      <c r="AE36" s="11">
        <v>1</v>
      </c>
      <c r="AF36" s="283"/>
      <c r="AG36" s="11">
        <v>1</v>
      </c>
      <c r="AH36" s="11">
        <v>1</v>
      </c>
      <c r="AI36" s="11">
        <v>1</v>
      </c>
      <c r="AJ36" s="11">
        <v>1</v>
      </c>
      <c r="AK36" s="11">
        <v>1</v>
      </c>
      <c r="AM36" s="29" t="s">
        <v>87</v>
      </c>
      <c r="AN36" s="10" t="e">
        <f>+C36*U36*0.5</f>
        <v>#VALUE!</v>
      </c>
      <c r="AO36" s="10" t="e">
        <f>+D36*V36*0.5</f>
        <v>#VALUE!</v>
      </c>
      <c r="AP36" s="10" t="e">
        <f>+E36*W36*0.5</f>
        <v>#VALUE!</v>
      </c>
      <c r="AQ36" s="10" t="e">
        <f>+F36*X36*0.5</f>
        <v>#VALUE!</v>
      </c>
      <c r="AR36" s="10" t="e">
        <f>+G36*Y36*0.5</f>
        <v>#VALUE!</v>
      </c>
      <c r="AS36" s="286"/>
      <c r="AT36" s="10" t="e">
        <f t="shared" ref="AT36:AX36" si="56">+I36*AA36*0.5</f>
        <v>#VALUE!</v>
      </c>
      <c r="AU36" s="10" t="e">
        <f t="shared" si="56"/>
        <v>#VALUE!</v>
      </c>
      <c r="AV36" s="10" t="e">
        <f t="shared" si="56"/>
        <v>#VALUE!</v>
      </c>
      <c r="AW36" s="10" t="e">
        <f t="shared" si="56"/>
        <v>#VALUE!</v>
      </c>
      <c r="AX36" s="10" t="e">
        <f t="shared" si="56"/>
        <v>#VALUE!</v>
      </c>
      <c r="AY36" s="286"/>
      <c r="AZ36" s="10">
        <f t="shared" ref="AZ36:BD36" si="57">+O36*AG36*0.5</f>
        <v>0</v>
      </c>
      <c r="BA36" s="10">
        <f t="shared" si="57"/>
        <v>0</v>
      </c>
      <c r="BB36" s="10">
        <f t="shared" si="57"/>
        <v>0</v>
      </c>
      <c r="BC36" s="10">
        <f t="shared" si="57"/>
        <v>0</v>
      </c>
      <c r="BD36" s="10">
        <f t="shared" si="57"/>
        <v>0</v>
      </c>
    </row>
    <row r="37" spans="1:56" x14ac:dyDescent="0.3">
      <c r="A37" s="305"/>
      <c r="B37" s="29" t="s">
        <v>88</v>
      </c>
      <c r="C37" s="10" t="e">
        <f>+'Balance MN'!C80</f>
        <v>#VALUE!</v>
      </c>
      <c r="D37" s="10" t="e">
        <f>+'Balance MN'!D80</f>
        <v>#VALUE!</v>
      </c>
      <c r="E37" s="10" t="e">
        <f>+'Balance MN'!E80</f>
        <v>#VALUE!</v>
      </c>
      <c r="F37" s="10" t="e">
        <f>+'Balance MN'!F80</f>
        <v>#VALUE!</v>
      </c>
      <c r="G37" s="10" t="e">
        <f>+'Balance MN'!G80</f>
        <v>#VALUE!</v>
      </c>
      <c r="H37" s="286"/>
      <c r="I37" s="10" t="e">
        <f>+'Balance ME'!C99</f>
        <v>#VALUE!</v>
      </c>
      <c r="J37" s="10" t="e">
        <f>+'Balance ME'!D99</f>
        <v>#VALUE!</v>
      </c>
      <c r="K37" s="10" t="e">
        <f>+'Balance ME'!E99</f>
        <v>#VALUE!</v>
      </c>
      <c r="L37" s="10" t="e">
        <f>+'Balance ME'!F99</f>
        <v>#VALUE!</v>
      </c>
      <c r="M37" s="10" t="e">
        <f>+'Balance ME'!G99</f>
        <v>#VALUE!</v>
      </c>
      <c r="N37" s="286"/>
      <c r="O37" s="10">
        <v>0</v>
      </c>
      <c r="P37" s="10">
        <v>0</v>
      </c>
      <c r="Q37" s="10">
        <v>0</v>
      </c>
      <c r="R37" s="10">
        <v>0</v>
      </c>
      <c r="S37" s="10">
        <v>0</v>
      </c>
      <c r="U37" s="11">
        <v>1</v>
      </c>
      <c r="V37" s="11">
        <v>1</v>
      </c>
      <c r="W37" s="11">
        <v>1</v>
      </c>
      <c r="X37" s="11">
        <v>1</v>
      </c>
      <c r="Y37" s="11">
        <v>1</v>
      </c>
      <c r="Z37" s="283"/>
      <c r="AA37" s="11">
        <v>1</v>
      </c>
      <c r="AB37" s="11">
        <v>1</v>
      </c>
      <c r="AC37" s="11">
        <v>1</v>
      </c>
      <c r="AD37" s="11">
        <v>1</v>
      </c>
      <c r="AE37" s="11">
        <v>1</v>
      </c>
      <c r="AF37" s="283"/>
      <c r="AG37" s="11">
        <v>1</v>
      </c>
      <c r="AH37" s="11">
        <v>1</v>
      </c>
      <c r="AI37" s="11">
        <v>1</v>
      </c>
      <c r="AJ37" s="11">
        <v>1</v>
      </c>
      <c r="AK37" s="11">
        <v>1</v>
      </c>
      <c r="AM37" s="29" t="s">
        <v>88</v>
      </c>
      <c r="AN37" s="10" t="e">
        <f>+C37*U37*0%</f>
        <v>#VALUE!</v>
      </c>
      <c r="AO37" s="10" t="e">
        <f>+D37*V37*0%</f>
        <v>#VALUE!</v>
      </c>
      <c r="AP37" s="10" t="e">
        <f>+E37*W37*0%</f>
        <v>#VALUE!</v>
      </c>
      <c r="AQ37" s="10" t="e">
        <f>+F37*X37*0.1</f>
        <v>#VALUE!</v>
      </c>
      <c r="AR37" s="10" t="e">
        <f>+G37*Y37*0.1</f>
        <v>#VALUE!</v>
      </c>
      <c r="AS37" s="286"/>
      <c r="AT37" s="10" t="e">
        <f>+I37*AA37*0%</f>
        <v>#VALUE!</v>
      </c>
      <c r="AU37" s="10" t="e">
        <f>+J37*AB37*0%</f>
        <v>#VALUE!</v>
      </c>
      <c r="AV37" s="10" t="e">
        <f>+K37*AC37*0%</f>
        <v>#VALUE!</v>
      </c>
      <c r="AW37" s="10" t="e">
        <f>+L37*AD37*0.1</f>
        <v>#VALUE!</v>
      </c>
      <c r="AX37" s="10" t="e">
        <f>+M37*AE37*0.1</f>
        <v>#VALUE!</v>
      </c>
      <c r="AY37" s="286"/>
      <c r="AZ37" s="10">
        <f>+O37*AG37*0%</f>
        <v>0</v>
      </c>
      <c r="BA37" s="10">
        <f>+P37*AH37*0%</f>
        <v>0</v>
      </c>
      <c r="BB37" s="10">
        <f>+Q37*AI37*0%</f>
        <v>0</v>
      </c>
      <c r="BC37" s="10">
        <f>+R37*AJ37*0.1</f>
        <v>0</v>
      </c>
      <c r="BD37" s="10">
        <f>+S37*AK37*0.1</f>
        <v>0</v>
      </c>
    </row>
    <row r="38" spans="1:56" x14ac:dyDescent="0.3">
      <c r="A38" s="305"/>
      <c r="B38" s="29" t="s">
        <v>60</v>
      </c>
      <c r="C38" s="10" t="e">
        <f>+'Balance MN'!C81</f>
        <v>#VALUE!</v>
      </c>
      <c r="D38" s="10" t="e">
        <f>+'Balance MN'!D81</f>
        <v>#VALUE!</v>
      </c>
      <c r="E38" s="10" t="e">
        <f>+'Balance MN'!E81</f>
        <v>#VALUE!</v>
      </c>
      <c r="F38" s="10" t="e">
        <f>+'Balance MN'!F81</f>
        <v>#VALUE!</v>
      </c>
      <c r="G38" s="10" t="e">
        <f>+'Balance MN'!G81</f>
        <v>#VALUE!</v>
      </c>
      <c r="H38" s="286"/>
      <c r="I38" s="10" t="e">
        <f>+'Balance ME'!C100</f>
        <v>#VALUE!</v>
      </c>
      <c r="J38" s="10" t="e">
        <f>+'Balance ME'!D100</f>
        <v>#VALUE!</v>
      </c>
      <c r="K38" s="10" t="e">
        <f>+'Balance ME'!E100</f>
        <v>#VALUE!</v>
      </c>
      <c r="L38" s="10" t="e">
        <f>+'Balance ME'!F100</f>
        <v>#VALUE!</v>
      </c>
      <c r="M38" s="10" t="e">
        <f>+'Balance ME'!G100</f>
        <v>#VALUE!</v>
      </c>
      <c r="N38" s="286"/>
      <c r="O38" s="10">
        <v>0</v>
      </c>
      <c r="P38" s="10">
        <v>0</v>
      </c>
      <c r="Q38" s="10">
        <v>0</v>
      </c>
      <c r="R38" s="10">
        <v>0</v>
      </c>
      <c r="S38" s="10">
        <v>0</v>
      </c>
      <c r="U38" s="11">
        <v>1</v>
      </c>
      <c r="V38" s="11">
        <v>1</v>
      </c>
      <c r="W38" s="11">
        <v>1</v>
      </c>
      <c r="X38" s="11">
        <v>1</v>
      </c>
      <c r="Y38" s="11">
        <v>1</v>
      </c>
      <c r="Z38" s="283"/>
      <c r="AA38" s="11">
        <v>1</v>
      </c>
      <c r="AB38" s="11">
        <v>1</v>
      </c>
      <c r="AC38" s="11">
        <v>1</v>
      </c>
      <c r="AD38" s="11">
        <v>1</v>
      </c>
      <c r="AE38" s="11">
        <v>1</v>
      </c>
      <c r="AF38" s="283"/>
      <c r="AG38" s="11">
        <v>1</v>
      </c>
      <c r="AH38" s="11">
        <v>1</v>
      </c>
      <c r="AI38" s="11">
        <v>1</v>
      </c>
      <c r="AJ38" s="11">
        <v>1</v>
      </c>
      <c r="AK38" s="11">
        <v>1</v>
      </c>
      <c r="AM38" s="29" t="s">
        <v>190</v>
      </c>
      <c r="AN38" s="10" t="e">
        <f>+C38*U38*0.25</f>
        <v>#VALUE!</v>
      </c>
      <c r="AO38" s="10" t="e">
        <f>+D38*V38*0.25</f>
        <v>#VALUE!</v>
      </c>
      <c r="AP38" s="10" t="e">
        <f>+E38*W38*0.25</f>
        <v>#VALUE!</v>
      </c>
      <c r="AQ38" s="10" t="e">
        <f>+F38*X38*0.25</f>
        <v>#VALUE!</v>
      </c>
      <c r="AR38" s="10" t="e">
        <f>+G38*Y38*0.25</f>
        <v>#VALUE!</v>
      </c>
      <c r="AS38" s="286"/>
      <c r="AT38" s="10" t="e">
        <f>+I38*AA38*0.25</f>
        <v>#VALUE!</v>
      </c>
      <c r="AU38" s="10" t="e">
        <f>+J38*AB38*0.25</f>
        <v>#VALUE!</v>
      </c>
      <c r="AV38" s="10" t="e">
        <f>+K38*AC38*0.25</f>
        <v>#VALUE!</v>
      </c>
      <c r="AW38" s="10" t="e">
        <f>+L38*AD38*0.25</f>
        <v>#VALUE!</v>
      </c>
      <c r="AX38" s="10" t="e">
        <f>+M38*AE38*0.25</f>
        <v>#VALUE!</v>
      </c>
      <c r="AY38" s="286"/>
      <c r="AZ38" s="10">
        <f>+O38*AG38*0.25</f>
        <v>0</v>
      </c>
      <c r="BA38" s="10">
        <f>+P38*AH38*0.25</f>
        <v>0</v>
      </c>
      <c r="BB38" s="10">
        <f>+Q38*AI38*0.25</f>
        <v>0</v>
      </c>
      <c r="BC38" s="10">
        <f>+R38*AJ38*0.25</f>
        <v>0</v>
      </c>
      <c r="BD38" s="10">
        <f>+S38*AK38*0.25</f>
        <v>0</v>
      </c>
    </row>
    <row r="39" spans="1:56" x14ac:dyDescent="0.3">
      <c r="A39" s="305"/>
      <c r="B39" s="29" t="s">
        <v>191</v>
      </c>
      <c r="C39" s="10" t="e">
        <f>+'Balance MN'!C82</f>
        <v>#VALUE!</v>
      </c>
      <c r="D39" s="10" t="e">
        <f>+'Balance MN'!D82</f>
        <v>#VALUE!</v>
      </c>
      <c r="E39" s="10" t="e">
        <f>+'Balance MN'!E82</f>
        <v>#VALUE!</v>
      </c>
      <c r="F39" s="10" t="e">
        <f>+'Balance MN'!F82</f>
        <v>#VALUE!</v>
      </c>
      <c r="G39" s="10" t="e">
        <f>+'Balance MN'!G82</f>
        <v>#VALUE!</v>
      </c>
      <c r="H39" s="287"/>
      <c r="I39" s="10" t="e">
        <f>+'Balance ME'!C101</f>
        <v>#VALUE!</v>
      </c>
      <c r="J39" s="10" t="e">
        <f>+'Balance ME'!D101</f>
        <v>#VALUE!</v>
      </c>
      <c r="K39" s="10" t="e">
        <f>+'Balance ME'!E101</f>
        <v>#VALUE!</v>
      </c>
      <c r="L39" s="10" t="e">
        <f>+'Balance ME'!F101</f>
        <v>#VALUE!</v>
      </c>
      <c r="M39" s="10" t="e">
        <f>+'Balance ME'!G101</f>
        <v>#VALUE!</v>
      </c>
      <c r="N39" s="287"/>
      <c r="O39" s="10">
        <v>0</v>
      </c>
      <c r="P39" s="10">
        <v>0</v>
      </c>
      <c r="Q39" s="10">
        <v>0</v>
      </c>
      <c r="R39" s="10">
        <v>0</v>
      </c>
      <c r="S39" s="10">
        <v>0</v>
      </c>
      <c r="U39" s="11">
        <v>1</v>
      </c>
      <c r="V39" s="11">
        <v>1</v>
      </c>
      <c r="W39" s="11">
        <v>1</v>
      </c>
      <c r="X39" s="11">
        <v>1</v>
      </c>
      <c r="Y39" s="11">
        <v>1</v>
      </c>
      <c r="Z39" s="284"/>
      <c r="AA39" s="11">
        <v>1</v>
      </c>
      <c r="AB39" s="11">
        <v>1</v>
      </c>
      <c r="AC39" s="11">
        <v>1</v>
      </c>
      <c r="AD39" s="11">
        <v>1</v>
      </c>
      <c r="AE39" s="11">
        <v>1</v>
      </c>
      <c r="AF39" s="284"/>
      <c r="AG39" s="11">
        <v>1</v>
      </c>
      <c r="AH39" s="11">
        <v>1</v>
      </c>
      <c r="AI39" s="11">
        <v>1</v>
      </c>
      <c r="AJ39" s="11">
        <v>1</v>
      </c>
      <c r="AK39" s="11">
        <v>1</v>
      </c>
      <c r="AM39" s="29" t="s">
        <v>191</v>
      </c>
      <c r="AN39" s="10" t="e">
        <f>+C39*U39*0.05</f>
        <v>#VALUE!</v>
      </c>
      <c r="AO39" s="10" t="e">
        <f t="shared" ref="AO39:AR39" si="58">+D39*V39*0.05</f>
        <v>#VALUE!</v>
      </c>
      <c r="AP39" s="10" t="e">
        <f t="shared" si="58"/>
        <v>#VALUE!</v>
      </c>
      <c r="AQ39" s="10" t="e">
        <f t="shared" si="58"/>
        <v>#VALUE!</v>
      </c>
      <c r="AR39" s="10" t="e">
        <f t="shared" si="58"/>
        <v>#VALUE!</v>
      </c>
      <c r="AS39" s="287"/>
      <c r="AT39" s="10" t="e">
        <f>+I39*AA39*0.05</f>
        <v>#VALUE!</v>
      </c>
      <c r="AU39" s="10" t="e">
        <f t="shared" ref="AU39:AX39" si="59">+J39*AB39*0.05</f>
        <v>#VALUE!</v>
      </c>
      <c r="AV39" s="10" t="e">
        <f t="shared" si="59"/>
        <v>#VALUE!</v>
      </c>
      <c r="AW39" s="10" t="e">
        <f t="shared" si="59"/>
        <v>#VALUE!</v>
      </c>
      <c r="AX39" s="10" t="e">
        <f t="shared" si="59"/>
        <v>#VALUE!</v>
      </c>
      <c r="AY39" s="287"/>
      <c r="AZ39" s="10">
        <f>+O39*AG39*0.05</f>
        <v>0</v>
      </c>
      <c r="BA39" s="10">
        <f t="shared" ref="BA39:BD39" si="60">+P39*AH39*0.05</f>
        <v>0</v>
      </c>
      <c r="BB39" s="10">
        <f t="shared" si="60"/>
        <v>0</v>
      </c>
      <c r="BC39" s="10">
        <f t="shared" si="60"/>
        <v>0</v>
      </c>
      <c r="BD39" s="10">
        <f t="shared" si="60"/>
        <v>0</v>
      </c>
    </row>
    <row r="41" spans="1:56" x14ac:dyDescent="0.3">
      <c r="O41" s="28">
        <v>2023</v>
      </c>
      <c r="P41" s="28">
        <v>2024</v>
      </c>
      <c r="Q41" s="28">
        <v>2025</v>
      </c>
      <c r="R41" s="28">
        <v>2026</v>
      </c>
      <c r="S41" s="28">
        <v>2027</v>
      </c>
    </row>
    <row r="42" spans="1:56" x14ac:dyDescent="0.3">
      <c r="A42" s="297" t="s">
        <v>101</v>
      </c>
      <c r="B42" s="298"/>
      <c r="C42" s="298"/>
      <c r="D42" s="298"/>
      <c r="E42" s="298"/>
      <c r="F42" s="298"/>
      <c r="G42" s="298"/>
      <c r="H42" s="298"/>
      <c r="I42" s="298"/>
      <c r="J42" s="298"/>
      <c r="K42" s="298"/>
      <c r="L42" s="298"/>
      <c r="M42" s="298"/>
      <c r="N42" s="299"/>
      <c r="O42" s="295" t="e">
        <f>+'Balance MN'!C7+'Balance ME'!C7+'Balance MN'!C76+'Balance ME'!C95</f>
        <v>#VALUE!</v>
      </c>
      <c r="P42" s="295" t="e">
        <f>+'Balance MN'!D7+'Balance ME'!D7+'Balance MN'!D76+'Balance ME'!D95</f>
        <v>#VALUE!</v>
      </c>
      <c r="Q42" s="295" t="e">
        <f>+'Balance MN'!E7+'Balance ME'!E7+'Balance MN'!E76+'Balance ME'!E95</f>
        <v>#VALUE!</v>
      </c>
      <c r="R42" s="295" t="e">
        <f>+'Balance MN'!F7+'Balance ME'!F7+'Balance MN'!F76+'Balance ME'!F95</f>
        <v>#VALUE!</v>
      </c>
      <c r="S42" s="295" t="e">
        <f>+'Balance MN'!G7+'Balance ME'!G7+'Balance MN'!G76+'Balance ME'!G95</f>
        <v>#VALUE!</v>
      </c>
    </row>
    <row r="43" spans="1:56" x14ac:dyDescent="0.3">
      <c r="A43" s="300"/>
      <c r="B43" s="301"/>
      <c r="C43" s="301"/>
      <c r="D43" s="301"/>
      <c r="E43" s="301"/>
      <c r="F43" s="301"/>
      <c r="G43" s="301"/>
      <c r="H43" s="301"/>
      <c r="I43" s="301"/>
      <c r="J43" s="301"/>
      <c r="K43" s="301"/>
      <c r="L43" s="301"/>
      <c r="M43" s="301"/>
      <c r="N43" s="302"/>
      <c r="O43" s="295"/>
      <c r="P43" s="295"/>
      <c r="Q43" s="295"/>
      <c r="R43" s="295"/>
      <c r="S43" s="295"/>
    </row>
    <row r="44" spans="1:56" x14ac:dyDescent="0.3">
      <c r="A44" s="308" t="s">
        <v>2</v>
      </c>
      <c r="B44" s="308"/>
      <c r="C44" s="308"/>
      <c r="D44" s="308"/>
      <c r="E44" s="308"/>
      <c r="F44" s="308"/>
      <c r="G44" s="308"/>
      <c r="H44" s="308"/>
      <c r="I44" s="308"/>
      <c r="J44" s="308"/>
      <c r="K44" s="308"/>
      <c r="L44" s="308"/>
      <c r="M44" s="308"/>
      <c r="N44" s="308"/>
      <c r="O44" s="294" t="e">
        <f>+SUM(AN6:AN39)+SUM(AT6:AT39)+SUM(AZ6:AZ39)</f>
        <v>#VALUE!</v>
      </c>
      <c r="P44" s="294" t="e">
        <f>+SUM(AO6:AO39)+SUM(AU6:AU39)+SUM(BA6:BA39)</f>
        <v>#VALUE!</v>
      </c>
      <c r="Q44" s="294" t="e">
        <f>+SUM(AP6:AP39)+SUM(AV6:AV39)+SUM(BB6:BB39)</f>
        <v>#VALUE!</v>
      </c>
      <c r="R44" s="294" t="e">
        <f>+SUM(AQ6:AQ39)+SUM(AW6:AW39)+SUM(BC6:BC39)</f>
        <v>#VALUE!</v>
      </c>
      <c r="S44" s="294" t="e">
        <f>+SUM(AR6:AR39)+SUM(AX6:AX39)+SUM(BD6:BD39)</f>
        <v>#VALUE!</v>
      </c>
    </row>
    <row r="45" spans="1:56" x14ac:dyDescent="0.3">
      <c r="A45" s="308"/>
      <c r="B45" s="308"/>
      <c r="C45" s="308"/>
      <c r="D45" s="308"/>
      <c r="E45" s="308"/>
      <c r="F45" s="308"/>
      <c r="G45" s="308"/>
      <c r="H45" s="308"/>
      <c r="I45" s="308"/>
      <c r="J45" s="308"/>
      <c r="K45" s="308"/>
      <c r="L45" s="308"/>
      <c r="M45" s="308"/>
      <c r="N45" s="308"/>
      <c r="O45" s="188"/>
      <c r="P45" s="188"/>
      <c r="Q45" s="188"/>
      <c r="R45" s="188"/>
      <c r="S45" s="188"/>
    </row>
    <row r="46" spans="1:56" x14ac:dyDescent="0.3">
      <c r="A46" s="306" t="s">
        <v>346</v>
      </c>
      <c r="B46" s="306"/>
      <c r="C46" s="306"/>
      <c r="D46" s="306"/>
      <c r="E46" s="306"/>
      <c r="F46" s="306"/>
      <c r="G46" s="306"/>
      <c r="H46" s="306"/>
      <c r="I46" s="306"/>
      <c r="J46" s="306"/>
      <c r="K46" s="306"/>
      <c r="L46" s="306"/>
      <c r="M46" s="306"/>
      <c r="N46" s="306"/>
    </row>
    <row r="47" spans="1:56" x14ac:dyDescent="0.3">
      <c r="A47" s="307"/>
      <c r="B47" s="307"/>
      <c r="C47" s="307"/>
      <c r="D47" s="307"/>
      <c r="E47" s="307"/>
      <c r="F47" s="307"/>
      <c r="G47" s="307"/>
      <c r="H47" s="307"/>
      <c r="I47" s="307"/>
      <c r="J47" s="307"/>
      <c r="K47" s="307"/>
      <c r="L47" s="307"/>
      <c r="M47" s="307"/>
      <c r="N47" s="307"/>
      <c r="O47" s="12"/>
      <c r="P47" s="12"/>
      <c r="Q47" s="12"/>
      <c r="R47" s="12"/>
      <c r="S47" s="12"/>
    </row>
    <row r="48" spans="1:56" x14ac:dyDescent="0.3">
      <c r="A48" s="307"/>
      <c r="B48" s="307"/>
      <c r="C48" s="307"/>
      <c r="D48" s="307"/>
      <c r="E48" s="307"/>
      <c r="F48" s="307"/>
      <c r="G48" s="307"/>
      <c r="H48" s="307"/>
      <c r="I48" s="307"/>
      <c r="J48" s="307"/>
      <c r="K48" s="307"/>
      <c r="L48" s="307"/>
      <c r="M48" s="307"/>
      <c r="N48" s="307"/>
      <c r="O48" s="12"/>
      <c r="P48" s="12"/>
      <c r="Q48" s="12"/>
      <c r="R48" s="12"/>
      <c r="S48" s="12"/>
    </row>
    <row r="49" spans="1:40" x14ac:dyDescent="0.3">
      <c r="A49" s="307"/>
      <c r="B49" s="307"/>
      <c r="C49" s="307"/>
      <c r="D49" s="307"/>
      <c r="E49" s="307"/>
      <c r="F49" s="307"/>
      <c r="G49" s="307"/>
      <c r="H49" s="307"/>
      <c r="I49" s="307"/>
      <c r="J49" s="307"/>
      <c r="K49" s="307"/>
      <c r="L49" s="307"/>
      <c r="M49" s="307"/>
      <c r="N49" s="307"/>
      <c r="O49" s="14"/>
      <c r="P49" s="14"/>
      <c r="Q49" s="14"/>
      <c r="R49" s="14"/>
      <c r="S49" s="14"/>
    </row>
    <row r="50" spans="1:40" x14ac:dyDescent="0.3">
      <c r="A50" s="307"/>
      <c r="B50" s="307"/>
      <c r="C50" s="307"/>
      <c r="D50" s="307"/>
      <c r="E50" s="307"/>
      <c r="F50" s="307"/>
      <c r="G50" s="307"/>
      <c r="H50" s="307"/>
      <c r="I50" s="307"/>
      <c r="J50" s="307"/>
      <c r="K50" s="307"/>
      <c r="L50" s="307"/>
      <c r="M50" s="307"/>
      <c r="N50" s="307"/>
    </row>
    <row r="51" spans="1:40" x14ac:dyDescent="0.3">
      <c r="A51" s="307"/>
      <c r="B51" s="307"/>
      <c r="C51" s="307"/>
      <c r="D51" s="307"/>
      <c r="E51" s="307"/>
      <c r="F51" s="307"/>
      <c r="G51" s="307"/>
      <c r="H51" s="307"/>
      <c r="I51" s="307"/>
      <c r="J51" s="307"/>
      <c r="K51" s="307"/>
      <c r="L51" s="307"/>
      <c r="M51" s="307"/>
      <c r="N51" s="307"/>
      <c r="S51" s="14"/>
    </row>
    <row r="52" spans="1:40" x14ac:dyDescent="0.3">
      <c r="S52" s="14"/>
    </row>
    <row r="56" spans="1:40" x14ac:dyDescent="0.3">
      <c r="W56" s="13"/>
      <c r="AC56" s="13"/>
      <c r="AI56" s="13"/>
      <c r="AN56" s="13"/>
    </row>
    <row r="57" spans="1:40" x14ac:dyDescent="0.3">
      <c r="W57" s="13"/>
      <c r="AC57" s="13"/>
      <c r="AI57" s="13"/>
      <c r="AN57" s="13"/>
    </row>
    <row r="60" spans="1:40" x14ac:dyDescent="0.3">
      <c r="W60" s="13"/>
      <c r="AC60" s="13"/>
      <c r="AI60" s="13"/>
      <c r="AN60" s="13"/>
    </row>
    <row r="61" spans="1:40" x14ac:dyDescent="0.3">
      <c r="W61" s="13"/>
      <c r="AC61" s="13"/>
      <c r="AI61" s="13"/>
      <c r="AN61" s="13"/>
    </row>
    <row r="64" spans="1:40" x14ac:dyDescent="0.3">
      <c r="W64" s="13"/>
      <c r="AC64" s="13"/>
      <c r="AI64" s="13"/>
      <c r="AN64" s="13"/>
    </row>
    <row r="65" spans="23:40" x14ac:dyDescent="0.3">
      <c r="W65" s="13"/>
      <c r="AC65" s="13"/>
      <c r="AI65" s="13"/>
      <c r="AN65" s="13"/>
    </row>
  </sheetData>
  <sheetProtection algorithmName="SHA-512" hashValue="27bx3BzZ2yuPNRC92A6Wh6+bWkQ85pe4qmllqsyJ0zF9qZYUqwrRzJy9g2JnSi0gAZfQ8XcwA+cG6Oyy4RsN0A==" saltValue="XmFUop3rVuqZO4djxHQ4rg==" spinCount="100000" sheet="1" objects="1" scenarios="1" selectLockedCells="1"/>
  <mergeCells count="35">
    <mergeCell ref="A46:N51"/>
    <mergeCell ref="A44:N45"/>
    <mergeCell ref="O42:O43"/>
    <mergeCell ref="O44:O45"/>
    <mergeCell ref="P42:P43"/>
    <mergeCell ref="P44:P45"/>
    <mergeCell ref="C3:G3"/>
    <mergeCell ref="I3:M3"/>
    <mergeCell ref="A1:S1"/>
    <mergeCell ref="O3:S3"/>
    <mergeCell ref="S42:S43"/>
    <mergeCell ref="A42:N43"/>
    <mergeCell ref="Q42:Q43"/>
    <mergeCell ref="A21:A32"/>
    <mergeCell ref="A5:A20"/>
    <mergeCell ref="A2:A4"/>
    <mergeCell ref="A33:A39"/>
    <mergeCell ref="H2:H39"/>
    <mergeCell ref="N2:N39"/>
    <mergeCell ref="Q44:Q45"/>
    <mergeCell ref="R42:R43"/>
    <mergeCell ref="R44:R45"/>
    <mergeCell ref="S44:S45"/>
    <mergeCell ref="U3:Y3"/>
    <mergeCell ref="Z2:Z39"/>
    <mergeCell ref="AF2:AF39"/>
    <mergeCell ref="AS2:AS39"/>
    <mergeCell ref="AY2:AY39"/>
    <mergeCell ref="AM1:BD1"/>
    <mergeCell ref="AN3:AR3"/>
    <mergeCell ref="AT3:AX3"/>
    <mergeCell ref="AZ3:BD3"/>
    <mergeCell ref="AA3:AE3"/>
    <mergeCell ref="U1:AK1"/>
    <mergeCell ref="AG3:AK3"/>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Estructura</vt:lpstr>
      <vt:lpstr>Instructivo</vt:lpstr>
      <vt:lpstr>Balance MN %</vt:lpstr>
      <vt:lpstr>Balance MN</vt:lpstr>
      <vt:lpstr>Balance ME %</vt:lpstr>
      <vt:lpstr>Balance ME</vt:lpstr>
      <vt:lpstr>Patrimonio y Estado resultados</vt:lpstr>
      <vt:lpstr>Capital base</vt:lpstr>
      <vt:lpstr>APR</vt:lpstr>
      <vt:lpstr>Riesgo de mercado</vt:lpstr>
      <vt:lpstr>Riesgo cambiario</vt:lpstr>
      <vt:lpstr>Riesgo operativo</vt:lpstr>
      <vt:lpstr>IFNE</vt:lpstr>
      <vt:lpstr>Indicador de apalancamiento</vt:lpstr>
      <vt:lpstr>Rentabilidad</vt:lpstr>
      <vt:lpstr>RTILB MN</vt:lpstr>
      <vt:lpstr>RTILB ME</vt:lpstr>
      <vt:lpstr>Resumen de indicadores</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ARCE RAMIREZ BRYAN ALBERTO</dc:creator>
  <cp:lastModifiedBy>ARCE RAMIREZ BRYAN ALBERTO</cp:lastModifiedBy>
  <dcterms:created xsi:type="dcterms:W3CDTF">2024-05-15T14:26:46Z</dcterms:created>
  <dcterms:modified xsi:type="dcterms:W3CDTF">2024-05-30T16:09:34Z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2024-05-15T21:50:59Z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658024aa-3a24-414b-ac0c-572234f04085</vt:lpwstr>
  </property>
  <property fmtid="{D5CDD505-2E9C-101B-9397-08002B2CF9AE}" pid="8" name="MSIP_Label_b8b4be34-365a-4a68-b9fb-75c1b6874315_ContentBits">
    <vt:lpwstr>2</vt:lpwstr>
  </property>
</Properties>
</file>